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" yWindow="1188" windowWidth="11856" windowHeight="3852"/>
  </bookViews>
  <sheets>
    <sheet name="Transmission" sheetId="1" r:id="rId1"/>
    <sheet name="Distribution" sheetId="2" r:id="rId2"/>
    <sheet name="Structure of Capital Costs" sheetId="4" r:id="rId3"/>
  </sheets>
  <definedNames>
    <definedName name="dror">Distribution!$I$3:$P$8</definedName>
    <definedName name="dwacc">Distribution!$C$11:$J$12</definedName>
    <definedName name="realcod">Transmission!#REF!</definedName>
    <definedName name="tror">Transmission!$C$11:$H$12</definedName>
    <definedName name="wacc">Transmission!$C$12:$H$12</definedName>
  </definedNames>
  <calcPr calcId="125725"/>
  <customWorkbookViews>
    <customWorkbookView name="PJ - Personal View" guid="{3495873B-97AA-4908-A8E2-FC100DEB1671}" mergeInterval="0" personalView="1" maximized="1" windowWidth="1302" windowHeight="489" activeSheetId="1"/>
  </customWorkbookViews>
</workbook>
</file>

<file path=xl/calcChain.xml><?xml version="1.0" encoding="utf-8"?>
<calcChain xmlns="http://schemas.openxmlformats.org/spreadsheetml/2006/main">
  <c r="V61" i="1"/>
  <c r="U61"/>
  <c r="T61"/>
  <c r="S61"/>
  <c r="R61"/>
  <c r="N37" i="4"/>
  <c r="M31"/>
  <c r="L31"/>
  <c r="M30"/>
  <c r="L30"/>
  <c r="N35"/>
  <c r="M32"/>
  <c r="M29"/>
  <c r="I33"/>
  <c r="L32"/>
  <c r="L29"/>
  <c r="I14"/>
  <c r="M19" s="1"/>
  <c r="N19" s="1"/>
  <c r="M12"/>
  <c r="L12"/>
  <c r="M11"/>
  <c r="L11"/>
  <c r="M10"/>
  <c r="L10"/>
  <c r="M9"/>
  <c r="L9"/>
  <c r="M8"/>
  <c r="L8"/>
  <c r="M7"/>
  <c r="L7"/>
  <c r="M13"/>
  <c r="L13"/>
  <c r="N17"/>
  <c r="N16"/>
  <c r="N32" l="1"/>
  <c r="N31"/>
  <c r="N9"/>
  <c r="N10"/>
  <c r="N11"/>
  <c r="N12"/>
  <c r="M33"/>
  <c r="N30"/>
  <c r="N29"/>
  <c r="L33"/>
  <c r="L36" s="1"/>
  <c r="M14"/>
  <c r="N13"/>
  <c r="N7"/>
  <c r="N8"/>
  <c r="L14"/>
  <c r="M22"/>
  <c r="M20"/>
  <c r="N20" s="1"/>
  <c r="AP175" i="2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P11"/>
  <c r="AP174" s="1"/>
  <c r="N33" i="4" l="1"/>
  <c r="N14"/>
  <c r="L39"/>
  <c r="N36"/>
  <c r="M39"/>
  <c r="M42" s="1"/>
  <c r="L18"/>
  <c r="N18" s="1"/>
  <c r="N22" s="1"/>
  <c r="E174" i="2"/>
  <c r="G174"/>
  <c r="I174"/>
  <c r="K174"/>
  <c r="M174"/>
  <c r="O174"/>
  <c r="Q174"/>
  <c r="S174"/>
  <c r="U174"/>
  <c r="W174"/>
  <c r="Y174"/>
  <c r="AA174"/>
  <c r="AC174"/>
  <c r="AE174"/>
  <c r="AG174"/>
  <c r="AI174"/>
  <c r="AK174"/>
  <c r="AM174"/>
  <c r="AO174"/>
  <c r="C174"/>
  <c r="D174"/>
  <c r="F174"/>
  <c r="H174"/>
  <c r="J174"/>
  <c r="L174"/>
  <c r="N174"/>
  <c r="P174"/>
  <c r="R174"/>
  <c r="T174"/>
  <c r="V174"/>
  <c r="X174"/>
  <c r="Z174"/>
  <c r="AB174"/>
  <c r="AD174"/>
  <c r="AF174"/>
  <c r="AH174"/>
  <c r="AJ174"/>
  <c r="AL174"/>
  <c r="AN174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AR172"/>
  <c r="AR171"/>
  <c r="AR170"/>
  <c r="AR169"/>
  <c r="AR168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N39" i="4" l="1"/>
  <c r="N42" s="1"/>
  <c r="L22"/>
  <c r="L42" s="1"/>
  <c r="AR173" i="2"/>
  <c r="AR175"/>
  <c r="F176"/>
  <c r="F190" s="1"/>
  <c r="H176"/>
  <c r="H190" s="1"/>
  <c r="L176"/>
  <c r="L190" s="1"/>
  <c r="N176"/>
  <c r="N190" s="1"/>
  <c r="P176"/>
  <c r="P190" s="1"/>
  <c r="R176"/>
  <c r="R190" s="1"/>
  <c r="T176"/>
  <c r="T190" s="1"/>
  <c r="V176"/>
  <c r="V190" s="1"/>
  <c r="X176"/>
  <c r="X190" s="1"/>
  <c r="Z176"/>
  <c r="Z190" s="1"/>
  <c r="AB176"/>
  <c r="AB190" s="1"/>
  <c r="AD176"/>
  <c r="AD190" s="1"/>
  <c r="AF176"/>
  <c r="AF190" s="1"/>
  <c r="AH176"/>
  <c r="AH190" s="1"/>
  <c r="AJ176"/>
  <c r="AJ190" s="1"/>
  <c r="AL176"/>
  <c r="AL190" s="1"/>
  <c r="AN176"/>
  <c r="AN190" s="1"/>
  <c r="AP176"/>
  <c r="AP190" s="1"/>
  <c r="D176"/>
  <c r="D190" s="1"/>
  <c r="J176"/>
  <c r="J190" s="1"/>
  <c r="E176"/>
  <c r="E190" s="1"/>
  <c r="G176"/>
  <c r="G190" s="1"/>
  <c r="I176"/>
  <c r="I190" s="1"/>
  <c r="K176"/>
  <c r="K190" s="1"/>
  <c r="M176"/>
  <c r="M190" s="1"/>
  <c r="O176"/>
  <c r="O190" s="1"/>
  <c r="Q176"/>
  <c r="Q190" s="1"/>
  <c r="S176"/>
  <c r="S190" s="1"/>
  <c r="U176"/>
  <c r="U190" s="1"/>
  <c r="W176"/>
  <c r="W190" s="1"/>
  <c r="Y176"/>
  <c r="Y190" s="1"/>
  <c r="AA176"/>
  <c r="AA190" s="1"/>
  <c r="AC176"/>
  <c r="AC190" s="1"/>
  <c r="AE176"/>
  <c r="AE190" s="1"/>
  <c r="AG176"/>
  <c r="AG190" s="1"/>
  <c r="AI176"/>
  <c r="AI190" s="1"/>
  <c r="AK176"/>
  <c r="AK190" s="1"/>
  <c r="AM176"/>
  <c r="AM190" s="1"/>
  <c r="AO176"/>
  <c r="AO190" s="1"/>
  <c r="C176"/>
  <c r="L136"/>
  <c r="K136"/>
  <c r="J136"/>
  <c r="I136"/>
  <c r="H136"/>
  <c r="G136"/>
  <c r="F136"/>
  <c r="E136"/>
  <c r="D136"/>
  <c r="C136"/>
  <c r="L135"/>
  <c r="K135"/>
  <c r="J135"/>
  <c r="I135"/>
  <c r="H135"/>
  <c r="G135"/>
  <c r="F135"/>
  <c r="E135"/>
  <c r="D135"/>
  <c r="AR135" s="1"/>
  <c r="C135"/>
  <c r="L134"/>
  <c r="K134"/>
  <c r="J134"/>
  <c r="I134"/>
  <c r="H134"/>
  <c r="G134"/>
  <c r="F134"/>
  <c r="E134"/>
  <c r="D134"/>
  <c r="C134"/>
  <c r="L133"/>
  <c r="K133"/>
  <c r="J133"/>
  <c r="I133"/>
  <c r="H133"/>
  <c r="G133"/>
  <c r="F133"/>
  <c r="E133"/>
  <c r="D133"/>
  <c r="C133"/>
  <c r="L132"/>
  <c r="K132"/>
  <c r="J132"/>
  <c r="I132"/>
  <c r="H132"/>
  <c r="G132"/>
  <c r="F132"/>
  <c r="E132"/>
  <c r="D132"/>
  <c r="C132"/>
  <c r="AR136"/>
  <c r="AR162"/>
  <c r="D18" i="1"/>
  <c r="C190" i="2" l="1"/>
  <c r="AR194"/>
  <c r="AX14" s="1"/>
  <c r="AX15" s="1"/>
  <c r="AX18" s="1"/>
  <c r="AX21" s="1"/>
  <c r="AR190"/>
  <c r="AR134"/>
  <c r="AR133"/>
  <c r="AR176"/>
  <c r="AR174"/>
  <c r="AR132"/>
  <c r="AR160"/>
  <c r="AR159"/>
  <c r="AR158"/>
  <c r="AR157"/>
  <c r="AR156"/>
  <c r="AR155"/>
  <c r="AR154"/>
  <c r="AR150"/>
  <c r="AR148"/>
  <c r="L152"/>
  <c r="K152"/>
  <c r="J152"/>
  <c r="I152"/>
  <c r="H152"/>
  <c r="G152"/>
  <c r="F152"/>
  <c r="E152"/>
  <c r="D152"/>
  <c r="L147"/>
  <c r="K147"/>
  <c r="J147"/>
  <c r="I147"/>
  <c r="H147"/>
  <c r="G147"/>
  <c r="F147"/>
  <c r="E147"/>
  <c r="D147"/>
  <c r="C147"/>
  <c r="C152"/>
  <c r="G38" i="1"/>
  <c r="F38"/>
  <c r="E38"/>
  <c r="D182" i="2" l="1"/>
  <c r="D183" s="1"/>
  <c r="E182"/>
  <c r="E183" s="1"/>
  <c r="F182"/>
  <c r="F183" s="1"/>
  <c r="G182"/>
  <c r="G183" s="1"/>
  <c r="H182"/>
  <c r="H183" s="1"/>
  <c r="I182"/>
  <c r="I183" s="1"/>
  <c r="J182"/>
  <c r="J183" s="1"/>
  <c r="K182"/>
  <c r="K183" s="1"/>
  <c r="L182"/>
  <c r="L183" s="1"/>
  <c r="M182"/>
  <c r="M183" s="1"/>
  <c r="N182"/>
  <c r="N183" s="1"/>
  <c r="O182"/>
  <c r="O183" s="1"/>
  <c r="P182"/>
  <c r="P183" s="1"/>
  <c r="Q182"/>
  <c r="Q183" s="1"/>
  <c r="R182"/>
  <c r="R183" s="1"/>
  <c r="S182"/>
  <c r="S183" s="1"/>
  <c r="T182"/>
  <c r="T183" s="1"/>
  <c r="U182"/>
  <c r="U183" s="1"/>
  <c r="V182"/>
  <c r="V183" s="1"/>
  <c r="W182"/>
  <c r="W183" s="1"/>
  <c r="X182"/>
  <c r="X183" s="1"/>
  <c r="Y182"/>
  <c r="Y183" s="1"/>
  <c r="Z182"/>
  <c r="Z183" s="1"/>
  <c r="AA182"/>
  <c r="AA183" s="1"/>
  <c r="AB182"/>
  <c r="AB183" s="1"/>
  <c r="AC182"/>
  <c r="AC183" s="1"/>
  <c r="AD182"/>
  <c r="AD183" s="1"/>
  <c r="AE182"/>
  <c r="AE183" s="1"/>
  <c r="AF182"/>
  <c r="AF183" s="1"/>
  <c r="AG182"/>
  <c r="AG183" s="1"/>
  <c r="AH182"/>
  <c r="AH183" s="1"/>
  <c r="AI182"/>
  <c r="AI183" s="1"/>
  <c r="AJ182"/>
  <c r="AJ183" s="1"/>
  <c r="AK182"/>
  <c r="AK183" s="1"/>
  <c r="AL182"/>
  <c r="AL183" s="1"/>
  <c r="AM182"/>
  <c r="AM183" s="1"/>
  <c r="AN182"/>
  <c r="AN183" s="1"/>
  <c r="AO182"/>
  <c r="AO183" s="1"/>
  <c r="AP182"/>
  <c r="AP183" s="1"/>
  <c r="C182"/>
  <c r="C183" s="1"/>
  <c r="K59" i="1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AR149" i="2"/>
  <c r="AR147"/>
  <c r="AR141"/>
  <c r="AR140"/>
  <c r="AR139"/>
  <c r="AR138"/>
  <c r="AR67"/>
  <c r="AR66"/>
  <c r="AR65"/>
  <c r="AR64"/>
  <c r="AR63"/>
  <c r="AR61"/>
  <c r="AR60"/>
  <c r="AR59"/>
  <c r="AR58"/>
  <c r="AR57"/>
  <c r="AR55"/>
  <c r="AR54"/>
  <c r="AR53"/>
  <c r="AR52"/>
  <c r="AR51"/>
  <c r="AR49"/>
  <c r="AR48"/>
  <c r="AR47"/>
  <c r="AR46"/>
  <c r="AR45"/>
  <c r="AR43"/>
  <c r="AR42"/>
  <c r="AR41"/>
  <c r="AR40"/>
  <c r="AR39"/>
  <c r="AR37"/>
  <c r="AR36"/>
  <c r="AR35"/>
  <c r="AR34"/>
  <c r="AR33"/>
  <c r="AR31"/>
  <c r="AR30"/>
  <c r="AR29"/>
  <c r="AR28"/>
  <c r="AR27"/>
  <c r="AR56" l="1"/>
  <c r="C189"/>
  <c r="AR44"/>
  <c r="AR62"/>
  <c r="AR68"/>
  <c r="AR142"/>
  <c r="AR38"/>
  <c r="AR32"/>
  <c r="AR50"/>
  <c r="K137" l="1"/>
  <c r="I137"/>
  <c r="G137"/>
  <c r="E137"/>
  <c r="C137"/>
  <c r="C161" s="1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AP73"/>
  <c r="AP78" s="1"/>
  <c r="AO73"/>
  <c r="AO78" s="1"/>
  <c r="AN73"/>
  <c r="AN78" s="1"/>
  <c r="AM73"/>
  <c r="AM78" s="1"/>
  <c r="AL73"/>
  <c r="AL78" s="1"/>
  <c r="AK73"/>
  <c r="AK78" s="1"/>
  <c r="AJ73"/>
  <c r="AI73"/>
  <c r="AH73"/>
  <c r="AH78" s="1"/>
  <c r="AG73"/>
  <c r="AF73"/>
  <c r="AE73"/>
  <c r="AD73"/>
  <c r="AC73"/>
  <c r="AB73"/>
  <c r="AA73"/>
  <c r="Z73"/>
  <c r="Y73"/>
  <c r="X73"/>
  <c r="W73"/>
  <c r="V73"/>
  <c r="U73"/>
  <c r="T73"/>
  <c r="S73"/>
  <c r="R73"/>
  <c r="R78" s="1"/>
  <c r="Q73"/>
  <c r="P73"/>
  <c r="O73"/>
  <c r="N73"/>
  <c r="M73"/>
  <c r="L73"/>
  <c r="K73"/>
  <c r="J73"/>
  <c r="I73"/>
  <c r="H73"/>
  <c r="G73"/>
  <c r="F73"/>
  <c r="E73"/>
  <c r="D73"/>
  <c r="C73"/>
  <c r="C78" s="1"/>
  <c r="L122"/>
  <c r="K122"/>
  <c r="J122"/>
  <c r="I122"/>
  <c r="H122"/>
  <c r="G122"/>
  <c r="F122"/>
  <c r="E122"/>
  <c r="D122"/>
  <c r="C122"/>
  <c r="L121"/>
  <c r="K121"/>
  <c r="J121"/>
  <c r="I121"/>
  <c r="H121"/>
  <c r="G121"/>
  <c r="F121"/>
  <c r="E121"/>
  <c r="D121"/>
  <c r="C121"/>
  <c r="L120"/>
  <c r="K120"/>
  <c r="J120"/>
  <c r="I120"/>
  <c r="H120"/>
  <c r="G120"/>
  <c r="F120"/>
  <c r="E120"/>
  <c r="D120"/>
  <c r="C120"/>
  <c r="AM123"/>
  <c r="AI123"/>
  <c r="AE123"/>
  <c r="AA123"/>
  <c r="W123"/>
  <c r="S123"/>
  <c r="O123"/>
  <c r="L119"/>
  <c r="K119"/>
  <c r="J119"/>
  <c r="I119"/>
  <c r="H119"/>
  <c r="G119"/>
  <c r="F119"/>
  <c r="E119"/>
  <c r="D119"/>
  <c r="C119"/>
  <c r="AN123"/>
  <c r="AJ123"/>
  <c r="AF123"/>
  <c r="AB123"/>
  <c r="X123"/>
  <c r="T123"/>
  <c r="P123"/>
  <c r="L118"/>
  <c r="K118"/>
  <c r="J118"/>
  <c r="I118"/>
  <c r="H118"/>
  <c r="G118"/>
  <c r="F118"/>
  <c r="E118"/>
  <c r="D118"/>
  <c r="C118"/>
  <c r="AO123"/>
  <c r="AK123"/>
  <c r="AG123"/>
  <c r="AC123"/>
  <c r="Y123"/>
  <c r="U123"/>
  <c r="Q123"/>
  <c r="AP123"/>
  <c r="AL123"/>
  <c r="AH123"/>
  <c r="AD123"/>
  <c r="Z123"/>
  <c r="V123"/>
  <c r="R123"/>
  <c r="N123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AP103"/>
  <c r="AP108" s="1"/>
  <c r="AO103"/>
  <c r="AO108" s="1"/>
  <c r="AN103"/>
  <c r="AN108" s="1"/>
  <c r="AM103"/>
  <c r="AM108" s="1"/>
  <c r="AL103"/>
  <c r="AK103"/>
  <c r="AK108" s="1"/>
  <c r="AJ103"/>
  <c r="AJ108" s="1"/>
  <c r="AI103"/>
  <c r="AI108" s="1"/>
  <c r="AH103"/>
  <c r="AH108" s="1"/>
  <c r="AG103"/>
  <c r="AG108" s="1"/>
  <c r="AF103"/>
  <c r="AF108" s="1"/>
  <c r="AE103"/>
  <c r="AE108" s="1"/>
  <c r="AD103"/>
  <c r="AD108" s="1"/>
  <c r="AC103"/>
  <c r="AC108" s="1"/>
  <c r="AB103"/>
  <c r="AB108" s="1"/>
  <c r="AA103"/>
  <c r="AA108" s="1"/>
  <c r="Z103"/>
  <c r="Y103"/>
  <c r="Y108" s="1"/>
  <c r="X103"/>
  <c r="X108" s="1"/>
  <c r="W103"/>
  <c r="W108" s="1"/>
  <c r="V103"/>
  <c r="V108" s="1"/>
  <c r="U103"/>
  <c r="U108" s="1"/>
  <c r="T103"/>
  <c r="T108" s="1"/>
  <c r="S103"/>
  <c r="S108" s="1"/>
  <c r="R103"/>
  <c r="R108" s="1"/>
  <c r="Q103"/>
  <c r="Q108" s="1"/>
  <c r="P103"/>
  <c r="P108" s="1"/>
  <c r="O103"/>
  <c r="O108" s="1"/>
  <c r="N103"/>
  <c r="N108" s="1"/>
  <c r="M103"/>
  <c r="M108" s="1"/>
  <c r="L103"/>
  <c r="K103"/>
  <c r="K108" s="1"/>
  <c r="J103"/>
  <c r="J108" s="1"/>
  <c r="I103"/>
  <c r="I108" s="1"/>
  <c r="H103"/>
  <c r="H108" s="1"/>
  <c r="G103"/>
  <c r="G108" s="1"/>
  <c r="F103"/>
  <c r="F108" s="1"/>
  <c r="E103"/>
  <c r="E108" s="1"/>
  <c r="D103"/>
  <c r="D108" s="1"/>
  <c r="C103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AP97"/>
  <c r="AO97"/>
  <c r="AO102" s="1"/>
  <c r="AN97"/>
  <c r="AM97"/>
  <c r="AM102" s="1"/>
  <c r="AL97"/>
  <c r="AK97"/>
  <c r="AK102" s="1"/>
  <c r="AJ97"/>
  <c r="AI97"/>
  <c r="AI102" s="1"/>
  <c r="AH97"/>
  <c r="AG97"/>
  <c r="AG102" s="1"/>
  <c r="AF97"/>
  <c r="AE97"/>
  <c r="AE102" s="1"/>
  <c r="AD97"/>
  <c r="AC97"/>
  <c r="AC102" s="1"/>
  <c r="AB97"/>
  <c r="AA97"/>
  <c r="AA102" s="1"/>
  <c r="Z97"/>
  <c r="Y97"/>
  <c r="Y102" s="1"/>
  <c r="X97"/>
  <c r="W97"/>
  <c r="W102" s="1"/>
  <c r="V97"/>
  <c r="U97"/>
  <c r="U102" s="1"/>
  <c r="T97"/>
  <c r="S97"/>
  <c r="S102" s="1"/>
  <c r="R97"/>
  <c r="Q97"/>
  <c r="Q102" s="1"/>
  <c r="P97"/>
  <c r="O97"/>
  <c r="O102" s="1"/>
  <c r="N97"/>
  <c r="M97"/>
  <c r="M102" s="1"/>
  <c r="L97"/>
  <c r="K97"/>
  <c r="K102" s="1"/>
  <c r="J97"/>
  <c r="I97"/>
  <c r="I102" s="1"/>
  <c r="H97"/>
  <c r="G97"/>
  <c r="F97"/>
  <c r="E97"/>
  <c r="D97"/>
  <c r="C97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AP91"/>
  <c r="AP96" s="1"/>
  <c r="AO91"/>
  <c r="AN91"/>
  <c r="AN96" s="1"/>
  <c r="AM91"/>
  <c r="AL91"/>
  <c r="AL96" s="1"/>
  <c r="AK91"/>
  <c r="AJ91"/>
  <c r="AI91"/>
  <c r="AH91"/>
  <c r="AH96" s="1"/>
  <c r="AG91"/>
  <c r="AF91"/>
  <c r="AF96" s="1"/>
  <c r="AE91"/>
  <c r="AD91"/>
  <c r="AD96" s="1"/>
  <c r="AC91"/>
  <c r="AB91"/>
  <c r="AB96" s="1"/>
  <c r="AA91"/>
  <c r="Z91"/>
  <c r="Z96" s="1"/>
  <c r="Y91"/>
  <c r="X91"/>
  <c r="X96" s="1"/>
  <c r="W91"/>
  <c r="V91"/>
  <c r="V96" s="1"/>
  <c r="U91"/>
  <c r="T91"/>
  <c r="T96" s="1"/>
  <c r="S91"/>
  <c r="R91"/>
  <c r="R96" s="1"/>
  <c r="Q91"/>
  <c r="P91"/>
  <c r="P96" s="1"/>
  <c r="O91"/>
  <c r="N91"/>
  <c r="N96" s="1"/>
  <c r="M91"/>
  <c r="L91"/>
  <c r="L96" s="1"/>
  <c r="K91"/>
  <c r="J91"/>
  <c r="J96" s="1"/>
  <c r="I91"/>
  <c r="H91"/>
  <c r="H96" s="1"/>
  <c r="G91"/>
  <c r="F91"/>
  <c r="F96" s="1"/>
  <c r="E91"/>
  <c r="D91"/>
  <c r="D96" s="1"/>
  <c r="C91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AP85"/>
  <c r="AP90" s="1"/>
  <c r="AO85"/>
  <c r="AO90" s="1"/>
  <c r="AN85"/>
  <c r="AN90" s="1"/>
  <c r="AM85"/>
  <c r="AM90" s="1"/>
  <c r="AL85"/>
  <c r="AL90" s="1"/>
  <c r="AK85"/>
  <c r="AK90" s="1"/>
  <c r="AJ85"/>
  <c r="AJ90" s="1"/>
  <c r="AI85"/>
  <c r="AI90" s="1"/>
  <c r="AH85"/>
  <c r="AH90" s="1"/>
  <c r="AG85"/>
  <c r="AG90" s="1"/>
  <c r="AF85"/>
  <c r="AF90" s="1"/>
  <c r="AE85"/>
  <c r="AE90" s="1"/>
  <c r="AD85"/>
  <c r="AD90" s="1"/>
  <c r="AC85"/>
  <c r="AC90" s="1"/>
  <c r="AB85"/>
  <c r="AB90" s="1"/>
  <c r="AA85"/>
  <c r="AA90" s="1"/>
  <c r="Z85"/>
  <c r="Z90" s="1"/>
  <c r="Y85"/>
  <c r="Y90" s="1"/>
  <c r="X85"/>
  <c r="X90" s="1"/>
  <c r="W85"/>
  <c r="W90" s="1"/>
  <c r="V85"/>
  <c r="V90" s="1"/>
  <c r="U85"/>
  <c r="U90" s="1"/>
  <c r="T85"/>
  <c r="T90" s="1"/>
  <c r="S85"/>
  <c r="S90" s="1"/>
  <c r="R85"/>
  <c r="R90" s="1"/>
  <c r="Q85"/>
  <c r="Q90" s="1"/>
  <c r="P85"/>
  <c r="P90" s="1"/>
  <c r="O85"/>
  <c r="O90" s="1"/>
  <c r="N85"/>
  <c r="N90" s="1"/>
  <c r="M85"/>
  <c r="M90" s="1"/>
  <c r="L85"/>
  <c r="L90" s="1"/>
  <c r="K85"/>
  <c r="K90" s="1"/>
  <c r="J85"/>
  <c r="J90" s="1"/>
  <c r="I85"/>
  <c r="I90" s="1"/>
  <c r="H85"/>
  <c r="H90" s="1"/>
  <c r="G85"/>
  <c r="G90" s="1"/>
  <c r="F85"/>
  <c r="F90" s="1"/>
  <c r="E85"/>
  <c r="E90" s="1"/>
  <c r="D85"/>
  <c r="D90" s="1"/>
  <c r="C85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AP79"/>
  <c r="AO79"/>
  <c r="AN79"/>
  <c r="AM79"/>
  <c r="AL79"/>
  <c r="AK79"/>
  <c r="AJ79"/>
  <c r="AI79"/>
  <c r="AI84" s="1"/>
  <c r="AH79"/>
  <c r="AG79"/>
  <c r="AG84" s="1"/>
  <c r="AF79"/>
  <c r="AE79"/>
  <c r="AE84" s="1"/>
  <c r="AD79"/>
  <c r="AC79"/>
  <c r="AC84" s="1"/>
  <c r="AB79"/>
  <c r="AA79"/>
  <c r="AA84" s="1"/>
  <c r="Z79"/>
  <c r="Y79"/>
  <c r="Y84" s="1"/>
  <c r="X79"/>
  <c r="W79"/>
  <c r="W84" s="1"/>
  <c r="V79"/>
  <c r="U79"/>
  <c r="U84" s="1"/>
  <c r="T79"/>
  <c r="S79"/>
  <c r="S84" s="1"/>
  <c r="R79"/>
  <c r="Q79"/>
  <c r="Q84" s="1"/>
  <c r="P79"/>
  <c r="O79"/>
  <c r="O84" s="1"/>
  <c r="N79"/>
  <c r="M79"/>
  <c r="M84" s="1"/>
  <c r="L79"/>
  <c r="K79"/>
  <c r="K84" s="1"/>
  <c r="J79"/>
  <c r="I79"/>
  <c r="I84" s="1"/>
  <c r="H79"/>
  <c r="G79"/>
  <c r="G84" s="1"/>
  <c r="F79"/>
  <c r="E79"/>
  <c r="E84" s="1"/>
  <c r="D79"/>
  <c r="C79"/>
  <c r="Z108"/>
  <c r="G102"/>
  <c r="AJ96"/>
  <c r="L108" l="1"/>
  <c r="AK112"/>
  <c r="AK124" s="1"/>
  <c r="AM112"/>
  <c r="AM124" s="1"/>
  <c r="AO112"/>
  <c r="AO124" s="1"/>
  <c r="AK113"/>
  <c r="AK125" s="1"/>
  <c r="AM113"/>
  <c r="AM125" s="1"/>
  <c r="AO113"/>
  <c r="AO125" s="1"/>
  <c r="AK114"/>
  <c r="AK126" s="1"/>
  <c r="AM114"/>
  <c r="AM126" s="1"/>
  <c r="AO114"/>
  <c r="AO126" s="1"/>
  <c r="E115"/>
  <c r="E127" s="1"/>
  <c r="G115"/>
  <c r="G127" s="1"/>
  <c r="I115"/>
  <c r="I127" s="1"/>
  <c r="K115"/>
  <c r="K127" s="1"/>
  <c r="M115"/>
  <c r="Q115"/>
  <c r="Q127" s="1"/>
  <c r="S115"/>
  <c r="S127" s="1"/>
  <c r="U115"/>
  <c r="U127" s="1"/>
  <c r="W115"/>
  <c r="W127" s="1"/>
  <c r="Y115"/>
  <c r="Y127" s="1"/>
  <c r="AA115"/>
  <c r="AA127" s="1"/>
  <c r="AC115"/>
  <c r="AC127" s="1"/>
  <c r="AG115"/>
  <c r="AG127" s="1"/>
  <c r="AI115"/>
  <c r="AI127" s="1"/>
  <c r="AK115"/>
  <c r="AK127" s="1"/>
  <c r="AM115"/>
  <c r="AM127" s="1"/>
  <c r="AO115"/>
  <c r="AO127" s="1"/>
  <c r="E116"/>
  <c r="E128" s="1"/>
  <c r="U116"/>
  <c r="U128" s="1"/>
  <c r="AK116"/>
  <c r="AK128" s="1"/>
  <c r="AM116"/>
  <c r="AM128" s="1"/>
  <c r="AO116"/>
  <c r="AO128" s="1"/>
  <c r="G161"/>
  <c r="K161"/>
  <c r="E161"/>
  <c r="I161"/>
  <c r="AL108"/>
  <c r="AD114"/>
  <c r="AD126" s="1"/>
  <c r="R112"/>
  <c r="R124" s="1"/>
  <c r="AH112"/>
  <c r="AH124" s="1"/>
  <c r="AL112"/>
  <c r="AL124" s="1"/>
  <c r="AN112"/>
  <c r="AN124" s="1"/>
  <c r="AP112"/>
  <c r="AP124" s="1"/>
  <c r="P113"/>
  <c r="P125" s="1"/>
  <c r="AF113"/>
  <c r="AF125" s="1"/>
  <c r="AL114"/>
  <c r="AL126" s="1"/>
  <c r="AN114"/>
  <c r="AN126" s="1"/>
  <c r="AP114"/>
  <c r="AP126" s="1"/>
  <c r="AL115"/>
  <c r="AL127" s="1"/>
  <c r="AN115"/>
  <c r="AN127" s="1"/>
  <c r="AP115"/>
  <c r="AP127" s="1"/>
  <c r="D116"/>
  <c r="D128" s="1"/>
  <c r="F116"/>
  <c r="F128" s="1"/>
  <c r="H116"/>
  <c r="H128" s="1"/>
  <c r="J116"/>
  <c r="J128" s="1"/>
  <c r="L116"/>
  <c r="L128" s="1"/>
  <c r="N116"/>
  <c r="N128" s="1"/>
  <c r="P116"/>
  <c r="P128" s="1"/>
  <c r="R116"/>
  <c r="R128" s="1"/>
  <c r="T116"/>
  <c r="T128" s="1"/>
  <c r="V116"/>
  <c r="V128" s="1"/>
  <c r="X116"/>
  <c r="X128" s="1"/>
  <c r="Z116"/>
  <c r="Z128" s="1"/>
  <c r="AB116"/>
  <c r="AB128" s="1"/>
  <c r="AD116"/>
  <c r="AD128" s="1"/>
  <c r="AF116"/>
  <c r="AF128" s="1"/>
  <c r="AH116"/>
  <c r="AH128" s="1"/>
  <c r="AJ116"/>
  <c r="AJ128" s="1"/>
  <c r="AL116"/>
  <c r="AL128" s="1"/>
  <c r="AN116"/>
  <c r="AN128" s="1"/>
  <c r="AP116"/>
  <c r="AP128" s="1"/>
  <c r="N114"/>
  <c r="N126" s="1"/>
  <c r="O115"/>
  <c r="O127" s="1"/>
  <c r="AE115"/>
  <c r="AE127" s="1"/>
  <c r="AK84"/>
  <c r="J112"/>
  <c r="J124" s="1"/>
  <c r="Z112"/>
  <c r="Z124" s="1"/>
  <c r="H113"/>
  <c r="H125" s="1"/>
  <c r="X113"/>
  <c r="X125" s="1"/>
  <c r="F114"/>
  <c r="F126" s="1"/>
  <c r="V114"/>
  <c r="V126" s="1"/>
  <c r="D115"/>
  <c r="D127" s="1"/>
  <c r="F115"/>
  <c r="F127" s="1"/>
  <c r="H115"/>
  <c r="H127" s="1"/>
  <c r="J115"/>
  <c r="J127" s="1"/>
  <c r="L115"/>
  <c r="L127" s="1"/>
  <c r="N115"/>
  <c r="N127" s="1"/>
  <c r="P115"/>
  <c r="P127" s="1"/>
  <c r="R115"/>
  <c r="R127" s="1"/>
  <c r="T115"/>
  <c r="T127" s="1"/>
  <c r="V115"/>
  <c r="V127" s="1"/>
  <c r="X115"/>
  <c r="X127" s="1"/>
  <c r="Z115"/>
  <c r="Z127" s="1"/>
  <c r="AB115"/>
  <c r="AB127" s="1"/>
  <c r="AD115"/>
  <c r="AD127" s="1"/>
  <c r="AF115"/>
  <c r="AF127" s="1"/>
  <c r="AH115"/>
  <c r="AH127" s="1"/>
  <c r="AJ115"/>
  <c r="AJ127" s="1"/>
  <c r="J78"/>
  <c r="Z78"/>
  <c r="F112"/>
  <c r="F124" s="1"/>
  <c r="N112"/>
  <c r="N124" s="1"/>
  <c r="V112"/>
  <c r="V124" s="1"/>
  <c r="AD112"/>
  <c r="AD124" s="1"/>
  <c r="D113"/>
  <c r="D125" s="1"/>
  <c r="L113"/>
  <c r="L125" s="1"/>
  <c r="T113"/>
  <c r="T125" s="1"/>
  <c r="AB113"/>
  <c r="AB125" s="1"/>
  <c r="AJ113"/>
  <c r="AJ125" s="1"/>
  <c r="J114"/>
  <c r="J126" s="1"/>
  <c r="R114"/>
  <c r="R126" s="1"/>
  <c r="Z114"/>
  <c r="Z126" s="1"/>
  <c r="AH114"/>
  <c r="AH126" s="1"/>
  <c r="D112"/>
  <c r="D124" s="1"/>
  <c r="H112"/>
  <c r="H124" s="1"/>
  <c r="L112"/>
  <c r="L124" s="1"/>
  <c r="P112"/>
  <c r="P124" s="1"/>
  <c r="T112"/>
  <c r="T124" s="1"/>
  <c r="X112"/>
  <c r="X124" s="1"/>
  <c r="AB112"/>
  <c r="AB124" s="1"/>
  <c r="AF112"/>
  <c r="AF124" s="1"/>
  <c r="AJ112"/>
  <c r="AJ124" s="1"/>
  <c r="F113"/>
  <c r="F125" s="1"/>
  <c r="J113"/>
  <c r="J125" s="1"/>
  <c r="N113"/>
  <c r="N125" s="1"/>
  <c r="R113"/>
  <c r="R125" s="1"/>
  <c r="R129" s="1"/>
  <c r="V113"/>
  <c r="V125" s="1"/>
  <c r="Z113"/>
  <c r="Z125" s="1"/>
  <c r="AD113"/>
  <c r="AD125" s="1"/>
  <c r="AH113"/>
  <c r="AH125" s="1"/>
  <c r="D114"/>
  <c r="D126" s="1"/>
  <c r="H114"/>
  <c r="H126" s="1"/>
  <c r="L114"/>
  <c r="L126" s="1"/>
  <c r="P114"/>
  <c r="P126" s="1"/>
  <c r="T114"/>
  <c r="T126" s="1"/>
  <c r="X114"/>
  <c r="X126" s="1"/>
  <c r="AB114"/>
  <c r="AB126" s="1"/>
  <c r="AF114"/>
  <c r="AF126" s="1"/>
  <c r="AJ114"/>
  <c r="AJ126" s="1"/>
  <c r="F78"/>
  <c r="N78"/>
  <c r="V78"/>
  <c r="AD78"/>
  <c r="D78"/>
  <c r="H78"/>
  <c r="L78"/>
  <c r="P78"/>
  <c r="T78"/>
  <c r="X78"/>
  <c r="AB78"/>
  <c r="AF78"/>
  <c r="AJ78"/>
  <c r="AR104"/>
  <c r="AR105"/>
  <c r="AR106"/>
  <c r="AR107"/>
  <c r="C112"/>
  <c r="C124" s="1"/>
  <c r="AR79"/>
  <c r="C113"/>
  <c r="C125" s="1"/>
  <c r="AR80"/>
  <c r="C114"/>
  <c r="C126" s="1"/>
  <c r="AR81"/>
  <c r="C115"/>
  <c r="C127" s="1"/>
  <c r="AR82"/>
  <c r="C116"/>
  <c r="C128" s="1"/>
  <c r="AR83"/>
  <c r="C90"/>
  <c r="AR85"/>
  <c r="C102"/>
  <c r="AR97"/>
  <c r="C108"/>
  <c r="AR103"/>
  <c r="AR86"/>
  <c r="AR87"/>
  <c r="AR88"/>
  <c r="AR89"/>
  <c r="AR91"/>
  <c r="AR92"/>
  <c r="AR93"/>
  <c r="AR94"/>
  <c r="AR95"/>
  <c r="AR98"/>
  <c r="AR99"/>
  <c r="AR100"/>
  <c r="AR101"/>
  <c r="G112"/>
  <c r="G124" s="1"/>
  <c r="I112"/>
  <c r="I124" s="1"/>
  <c r="K112"/>
  <c r="K124" s="1"/>
  <c r="M112"/>
  <c r="O112"/>
  <c r="O124" s="1"/>
  <c r="Q112"/>
  <c r="Q124" s="1"/>
  <c r="S112"/>
  <c r="S124" s="1"/>
  <c r="U112"/>
  <c r="U124" s="1"/>
  <c r="W112"/>
  <c r="W124" s="1"/>
  <c r="Y112"/>
  <c r="Y124" s="1"/>
  <c r="AA112"/>
  <c r="AA124" s="1"/>
  <c r="AC112"/>
  <c r="AC124" s="1"/>
  <c r="AE112"/>
  <c r="AE124" s="1"/>
  <c r="AG112"/>
  <c r="AG124" s="1"/>
  <c r="AI112"/>
  <c r="AI124" s="1"/>
  <c r="M116"/>
  <c r="AC116"/>
  <c r="AC128" s="1"/>
  <c r="AR73"/>
  <c r="AR74"/>
  <c r="AR75"/>
  <c r="AR76"/>
  <c r="AR77"/>
  <c r="I116"/>
  <c r="I128" s="1"/>
  <c r="Q116"/>
  <c r="Q128" s="1"/>
  <c r="Y116"/>
  <c r="Y128" s="1"/>
  <c r="AG116"/>
  <c r="AG128" s="1"/>
  <c r="AO84"/>
  <c r="C84"/>
  <c r="AM84"/>
  <c r="G114"/>
  <c r="G126" s="1"/>
  <c r="I114"/>
  <c r="I126" s="1"/>
  <c r="K114"/>
  <c r="K126" s="1"/>
  <c r="M114"/>
  <c r="O114"/>
  <c r="O126" s="1"/>
  <c r="Q114"/>
  <c r="Q126" s="1"/>
  <c r="S114"/>
  <c r="S126" s="1"/>
  <c r="U114"/>
  <c r="U126" s="1"/>
  <c r="W114"/>
  <c r="W126" s="1"/>
  <c r="Y114"/>
  <c r="Y126" s="1"/>
  <c r="AA114"/>
  <c r="AA126" s="1"/>
  <c r="AC114"/>
  <c r="AC126" s="1"/>
  <c r="AE114"/>
  <c r="AE126" s="1"/>
  <c r="AG114"/>
  <c r="AG126" s="1"/>
  <c r="AI114"/>
  <c r="AI126" s="1"/>
  <c r="G116"/>
  <c r="G128" s="1"/>
  <c r="K116"/>
  <c r="K128" s="1"/>
  <c r="O116"/>
  <c r="O128" s="1"/>
  <c r="S116"/>
  <c r="S128" s="1"/>
  <c r="W116"/>
  <c r="W128" s="1"/>
  <c r="AA116"/>
  <c r="AA128" s="1"/>
  <c r="AE116"/>
  <c r="AE128" s="1"/>
  <c r="AI116"/>
  <c r="AI128" s="1"/>
  <c r="E112"/>
  <c r="E124" s="1"/>
  <c r="E114"/>
  <c r="E126" s="1"/>
  <c r="E102"/>
  <c r="C123"/>
  <c r="I123"/>
  <c r="F123"/>
  <c r="D123"/>
  <c r="H123"/>
  <c r="J123"/>
  <c r="L123"/>
  <c r="D102"/>
  <c r="F102"/>
  <c r="H102"/>
  <c r="J102"/>
  <c r="L102"/>
  <c r="N102"/>
  <c r="P102"/>
  <c r="R102"/>
  <c r="T102"/>
  <c r="V102"/>
  <c r="X102"/>
  <c r="Z102"/>
  <c r="AB102"/>
  <c r="AD102"/>
  <c r="AF102"/>
  <c r="AH102"/>
  <c r="AJ102"/>
  <c r="AL102"/>
  <c r="AN102"/>
  <c r="AP102"/>
  <c r="E123"/>
  <c r="C96"/>
  <c r="E96"/>
  <c r="G96"/>
  <c r="I96"/>
  <c r="K96"/>
  <c r="M96"/>
  <c r="O96"/>
  <c r="Q96"/>
  <c r="S96"/>
  <c r="U96"/>
  <c r="W96"/>
  <c r="Y96"/>
  <c r="AA96"/>
  <c r="AC96"/>
  <c r="AE96"/>
  <c r="AG96"/>
  <c r="AI96"/>
  <c r="AK96"/>
  <c r="AM96"/>
  <c r="AO96"/>
  <c r="D137"/>
  <c r="D161" s="1"/>
  <c r="F137"/>
  <c r="F161" s="1"/>
  <c r="H137"/>
  <c r="H161" s="1"/>
  <c r="J137"/>
  <c r="J161" s="1"/>
  <c r="L137"/>
  <c r="L161" s="1"/>
  <c r="AK129"/>
  <c r="AK186" s="1"/>
  <c r="AO129"/>
  <c r="AO186" s="1"/>
  <c r="AO142"/>
  <c r="AO187" s="1"/>
  <c r="AK142"/>
  <c r="AK187" s="1"/>
  <c r="AM142"/>
  <c r="AM187" s="1"/>
  <c r="D84"/>
  <c r="F84"/>
  <c r="H84"/>
  <c r="J84"/>
  <c r="L84"/>
  <c r="N84"/>
  <c r="P84"/>
  <c r="R84"/>
  <c r="T84"/>
  <c r="V84"/>
  <c r="X84"/>
  <c r="Z84"/>
  <c r="AB84"/>
  <c r="AD84"/>
  <c r="AF84"/>
  <c r="AH84"/>
  <c r="AJ84"/>
  <c r="AL84"/>
  <c r="AN84"/>
  <c r="AP84"/>
  <c r="AL113"/>
  <c r="AL125" s="1"/>
  <c r="AN113"/>
  <c r="AN125" s="1"/>
  <c r="AP113"/>
  <c r="AP125" s="1"/>
  <c r="G123"/>
  <c r="K123"/>
  <c r="E78"/>
  <c r="G78"/>
  <c r="I78"/>
  <c r="K78"/>
  <c r="M78"/>
  <c r="O78"/>
  <c r="Q78"/>
  <c r="S78"/>
  <c r="U78"/>
  <c r="W78"/>
  <c r="Y78"/>
  <c r="AA78"/>
  <c r="AC78"/>
  <c r="AE78"/>
  <c r="AG78"/>
  <c r="AI78"/>
  <c r="E113"/>
  <c r="E125" s="1"/>
  <c r="G113"/>
  <c r="G125" s="1"/>
  <c r="I113"/>
  <c r="I125" s="1"/>
  <c r="K113"/>
  <c r="K125" s="1"/>
  <c r="M113"/>
  <c r="O113"/>
  <c r="O125" s="1"/>
  <c r="Q113"/>
  <c r="Q125" s="1"/>
  <c r="S113"/>
  <c r="S125" s="1"/>
  <c r="U113"/>
  <c r="U125" s="1"/>
  <c r="W113"/>
  <c r="W125" s="1"/>
  <c r="Y113"/>
  <c r="Y125" s="1"/>
  <c r="AA113"/>
  <c r="AA125" s="1"/>
  <c r="AC113"/>
  <c r="AC125" s="1"/>
  <c r="AE113"/>
  <c r="AE125" s="1"/>
  <c r="AG113"/>
  <c r="AG125" s="1"/>
  <c r="AI113"/>
  <c r="AI125" s="1"/>
  <c r="AM129" l="1"/>
  <c r="AM186" s="1"/>
  <c r="AO117"/>
  <c r="AM117"/>
  <c r="AK117"/>
  <c r="AR137"/>
  <c r="V117"/>
  <c r="L129"/>
  <c r="L186" s="1"/>
  <c r="AD129"/>
  <c r="AD186" s="1"/>
  <c r="H129"/>
  <c r="H186" s="1"/>
  <c r="C117"/>
  <c r="AR115"/>
  <c r="Z129"/>
  <c r="AF129"/>
  <c r="AF186" s="1"/>
  <c r="P129"/>
  <c r="P186" s="1"/>
  <c r="AH129"/>
  <c r="AH186" s="1"/>
  <c r="AB129"/>
  <c r="AB186" s="1"/>
  <c r="N129"/>
  <c r="N186" s="1"/>
  <c r="F117"/>
  <c r="V129"/>
  <c r="V186" s="1"/>
  <c r="F129"/>
  <c r="F186" s="1"/>
  <c r="AJ129"/>
  <c r="AJ186" s="1"/>
  <c r="AD117"/>
  <c r="T129"/>
  <c r="T186" s="1"/>
  <c r="N117"/>
  <c r="J129"/>
  <c r="J186" s="1"/>
  <c r="D129"/>
  <c r="D186" s="1"/>
  <c r="K129"/>
  <c r="K186" s="1"/>
  <c r="C129"/>
  <c r="C186" s="1"/>
  <c r="AJ117"/>
  <c r="AB117"/>
  <c r="T117"/>
  <c r="L117"/>
  <c r="D117"/>
  <c r="I129"/>
  <c r="I186" s="1"/>
  <c r="AH117"/>
  <c r="AF117"/>
  <c r="Z117"/>
  <c r="X117"/>
  <c r="R117"/>
  <c r="P117"/>
  <c r="J117"/>
  <c r="H117"/>
  <c r="AR112"/>
  <c r="AR108"/>
  <c r="AR161"/>
  <c r="AR96"/>
  <c r="AR102"/>
  <c r="AR90"/>
  <c r="AR84"/>
  <c r="X129"/>
  <c r="X186" s="1"/>
  <c r="AR114"/>
  <c r="AR78"/>
  <c r="AR116"/>
  <c r="AR113"/>
  <c r="AJ142"/>
  <c r="AJ187" s="1"/>
  <c r="AH142"/>
  <c r="AH187" s="1"/>
  <c r="AF142"/>
  <c r="AF187" s="1"/>
  <c r="AD142"/>
  <c r="AD187" s="1"/>
  <c r="AB142"/>
  <c r="AB187" s="1"/>
  <c r="Z142"/>
  <c r="Z187" s="1"/>
  <c r="Z186"/>
  <c r="X142"/>
  <c r="X187" s="1"/>
  <c r="V142"/>
  <c r="T142"/>
  <c r="R142"/>
  <c r="R186"/>
  <c r="P142"/>
  <c r="N142"/>
  <c r="L142"/>
  <c r="J142"/>
  <c r="H142"/>
  <c r="F142"/>
  <c r="D142"/>
  <c r="E129"/>
  <c r="E186" s="1"/>
  <c r="AA142"/>
  <c r="AA187" s="1"/>
  <c r="G129"/>
  <c r="G186" s="1"/>
  <c r="AL142"/>
  <c r="AL187" s="1"/>
  <c r="E142"/>
  <c r="AP129"/>
  <c r="AN129"/>
  <c r="AN186" s="1"/>
  <c r="AL129"/>
  <c r="AL186" s="1"/>
  <c r="G142"/>
  <c r="AN142"/>
  <c r="AN187" s="1"/>
  <c r="I142"/>
  <c r="C142"/>
  <c r="C187" s="1"/>
  <c r="AP117"/>
  <c r="AN117"/>
  <c r="AL117"/>
  <c r="AG129"/>
  <c r="AA129"/>
  <c r="AA186" s="1"/>
  <c r="U129"/>
  <c r="Q129"/>
  <c r="AI129"/>
  <c r="AE129"/>
  <c r="AC129"/>
  <c r="Y129"/>
  <c r="W129"/>
  <c r="S129"/>
  <c r="O129"/>
  <c r="AG117"/>
  <c r="AA117"/>
  <c r="U117"/>
  <c r="Q117"/>
  <c r="K117"/>
  <c r="G117"/>
  <c r="AI117"/>
  <c r="AE117"/>
  <c r="AC117"/>
  <c r="Y117"/>
  <c r="W117"/>
  <c r="S117"/>
  <c r="O117"/>
  <c r="M117"/>
  <c r="I117"/>
  <c r="E117"/>
  <c r="D163" l="1"/>
  <c r="D188" s="1"/>
  <c r="D187"/>
  <c r="F163"/>
  <c r="F188" s="1"/>
  <c r="F187"/>
  <c r="J163"/>
  <c r="J188" s="1"/>
  <c r="J187"/>
  <c r="L163"/>
  <c r="L188" s="1"/>
  <c r="L187"/>
  <c r="T163"/>
  <c r="T188" s="1"/>
  <c r="T187"/>
  <c r="I163"/>
  <c r="I188" s="1"/>
  <c r="I187"/>
  <c r="G163"/>
  <c r="G188" s="1"/>
  <c r="G187"/>
  <c r="E163"/>
  <c r="E188" s="1"/>
  <c r="E187"/>
  <c r="H163"/>
  <c r="H188" s="1"/>
  <c r="H187"/>
  <c r="N163"/>
  <c r="N188" s="1"/>
  <c r="N187"/>
  <c r="P163"/>
  <c r="P188" s="1"/>
  <c r="P187"/>
  <c r="R163"/>
  <c r="R188" s="1"/>
  <c r="R187"/>
  <c r="V163"/>
  <c r="V188" s="1"/>
  <c r="V187"/>
  <c r="C163"/>
  <c r="C188" s="1"/>
  <c r="C185" s="1"/>
  <c r="AR117"/>
  <c r="S142"/>
  <c r="S186"/>
  <c r="Y142"/>
  <c r="Y187" s="1"/>
  <c r="Y186"/>
  <c r="AE142"/>
  <c r="AE187" s="1"/>
  <c r="AE186"/>
  <c r="Q142"/>
  <c r="Q186"/>
  <c r="O142"/>
  <c r="O186"/>
  <c r="W142"/>
  <c r="W186"/>
  <c r="AC142"/>
  <c r="AC187" s="1"/>
  <c r="AC186"/>
  <c r="AI142"/>
  <c r="AI187" s="1"/>
  <c r="AI186"/>
  <c r="U142"/>
  <c r="U186"/>
  <c r="AG142"/>
  <c r="AG187" s="1"/>
  <c r="AG186"/>
  <c r="AP142"/>
  <c r="AP187" s="1"/>
  <c r="AP186"/>
  <c r="K142"/>
  <c r="K163" l="1"/>
  <c r="K188" s="1"/>
  <c r="K187"/>
  <c r="U163"/>
  <c r="U188" s="1"/>
  <c r="U187"/>
  <c r="W163"/>
  <c r="W188" s="1"/>
  <c r="W187"/>
  <c r="O163"/>
  <c r="O188" s="1"/>
  <c r="O187"/>
  <c r="Q163"/>
  <c r="Q188" s="1"/>
  <c r="Q187"/>
  <c r="S163"/>
  <c r="S188" s="1"/>
  <c r="S187"/>
  <c r="X163"/>
  <c r="X188" s="1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M223"/>
  <c r="AL223"/>
  <c r="AK223"/>
  <c r="AJ223"/>
  <c r="AI223"/>
  <c r="AH223"/>
  <c r="AM222"/>
  <c r="AL222"/>
  <c r="AK222"/>
  <c r="AJ222"/>
  <c r="AI222"/>
  <c r="AH222"/>
  <c r="AM221"/>
  <c r="AL221"/>
  <c r="AK221"/>
  <c r="AJ221"/>
  <c r="AI221"/>
  <c r="AH221"/>
  <c r="AM220"/>
  <c r="AL220"/>
  <c r="AK220"/>
  <c r="AJ220"/>
  <c r="AI220"/>
  <c r="AH220"/>
  <c r="AM219"/>
  <c r="AL219"/>
  <c r="AK219"/>
  <c r="AJ219"/>
  <c r="AI219"/>
  <c r="AH219"/>
  <c r="AG223"/>
  <c r="AF223"/>
  <c r="AE223"/>
  <c r="AD223"/>
  <c r="AC223"/>
  <c r="AB223"/>
  <c r="AA223"/>
  <c r="Z223"/>
  <c r="Y223"/>
  <c r="X223"/>
  <c r="W223"/>
  <c r="V223"/>
  <c r="U223"/>
  <c r="T223"/>
  <c r="S223"/>
  <c r="R223"/>
  <c r="K223"/>
  <c r="J223"/>
  <c r="I223"/>
  <c r="H223"/>
  <c r="G223"/>
  <c r="F223"/>
  <c r="E223"/>
  <c r="AG222"/>
  <c r="AF222"/>
  <c r="AE222"/>
  <c r="AD222"/>
  <c r="AC222"/>
  <c r="AB222"/>
  <c r="AA222"/>
  <c r="Z222"/>
  <c r="Y222"/>
  <c r="X222"/>
  <c r="W222"/>
  <c r="V222"/>
  <c r="U222"/>
  <c r="T222"/>
  <c r="S222"/>
  <c r="R222"/>
  <c r="K222"/>
  <c r="J222"/>
  <c r="I222"/>
  <c r="H222"/>
  <c r="G222"/>
  <c r="F222"/>
  <c r="E222"/>
  <c r="AG221"/>
  <c r="AF221"/>
  <c r="AE221"/>
  <c r="AD221"/>
  <c r="AC221"/>
  <c r="AB221"/>
  <c r="AA221"/>
  <c r="Z221"/>
  <c r="Y221"/>
  <c r="X221"/>
  <c r="W221"/>
  <c r="V221"/>
  <c r="U221"/>
  <c r="T221"/>
  <c r="S221"/>
  <c r="R221"/>
  <c r="K221"/>
  <c r="J221"/>
  <c r="I221"/>
  <c r="H221"/>
  <c r="G221"/>
  <c r="F221"/>
  <c r="E221"/>
  <c r="AG220"/>
  <c r="AF220"/>
  <c r="AE220"/>
  <c r="AD220"/>
  <c r="AC220"/>
  <c r="AB220"/>
  <c r="AA220"/>
  <c r="Z220"/>
  <c r="Y220"/>
  <c r="X220"/>
  <c r="W220"/>
  <c r="V220"/>
  <c r="U220"/>
  <c r="T220"/>
  <c r="S220"/>
  <c r="R220"/>
  <c r="K220"/>
  <c r="J220"/>
  <c r="I220"/>
  <c r="H220"/>
  <c r="G220"/>
  <c r="F220"/>
  <c r="E220"/>
  <c r="AG219"/>
  <c r="AF219"/>
  <c r="AE219"/>
  <c r="AD219"/>
  <c r="AC219"/>
  <c r="AB219"/>
  <c r="AA219"/>
  <c r="Z219"/>
  <c r="Y219"/>
  <c r="X219"/>
  <c r="W219"/>
  <c r="V219"/>
  <c r="U219"/>
  <c r="T219"/>
  <c r="S219"/>
  <c r="R219"/>
  <c r="K219"/>
  <c r="J219"/>
  <c r="I219"/>
  <c r="H219"/>
  <c r="G219"/>
  <c r="F219"/>
  <c r="E219"/>
  <c r="D223"/>
  <c r="D222"/>
  <c r="D221"/>
  <c r="D220"/>
  <c r="D219"/>
  <c r="Q22"/>
  <c r="P22"/>
  <c r="O22"/>
  <c r="N22"/>
  <c r="M22"/>
  <c r="L22"/>
  <c r="K22"/>
  <c r="J22"/>
  <c r="I22"/>
  <c r="H22"/>
  <c r="F17"/>
  <c r="R17" s="1"/>
  <c r="M118" s="1"/>
  <c r="F18"/>
  <c r="R18" s="1"/>
  <c r="M119" s="1"/>
  <c r="F19"/>
  <c r="R19" s="1"/>
  <c r="M120" s="1"/>
  <c r="F20"/>
  <c r="R20" s="1"/>
  <c r="M121" s="1"/>
  <c r="F21"/>
  <c r="R21" s="1"/>
  <c r="M122" s="1"/>
  <c r="M128" s="1"/>
  <c r="C22"/>
  <c r="D22"/>
  <c r="E22"/>
  <c r="Y163" l="1"/>
  <c r="Y188" s="1"/>
  <c r="AR120"/>
  <c r="AR126" s="1"/>
  <c r="M126"/>
  <c r="AR118"/>
  <c r="M124"/>
  <c r="AR121"/>
  <c r="AR127" s="1"/>
  <c r="M127"/>
  <c r="AR119"/>
  <c r="AR125" s="1"/>
  <c r="M125"/>
  <c r="AR122"/>
  <c r="M123"/>
  <c r="F22"/>
  <c r="R22"/>
  <c r="Z163" l="1"/>
  <c r="Z188" s="1"/>
  <c r="AR124"/>
  <c r="AR123"/>
  <c r="AR128"/>
  <c r="M129"/>
  <c r="AA163" l="1"/>
  <c r="AA188" s="1"/>
  <c r="AR129"/>
  <c r="M142"/>
  <c r="M187" s="1"/>
  <c r="AR187" s="1"/>
  <c r="M186"/>
  <c r="AR186" s="1"/>
  <c r="AB163" l="1"/>
  <c r="AB188" s="1"/>
  <c r="M163"/>
  <c r="M188" s="1"/>
  <c r="E40" i="1"/>
  <c r="AC163" i="2" l="1"/>
  <c r="AC188" s="1"/>
  <c r="AD163" l="1"/>
  <c r="AD188" s="1"/>
  <c r="W61" i="1"/>
  <c r="AE163" i="2" l="1"/>
  <c r="AE188" s="1"/>
  <c r="AF163" l="1"/>
  <c r="AF188" s="1"/>
  <c r="C38" i="1"/>
  <c r="AG163" i="2" l="1"/>
  <c r="AG188" s="1"/>
  <c r="F39" i="1"/>
  <c r="G39"/>
  <c r="E39"/>
  <c r="E41" s="1"/>
  <c r="E42" s="1"/>
  <c r="F40" s="1"/>
  <c r="AH163" i="2" l="1"/>
  <c r="AH188" s="1"/>
  <c r="F41" i="1"/>
  <c r="F42" s="1"/>
  <c r="G40" s="1"/>
  <c r="G41" s="1"/>
  <c r="C41" s="1"/>
  <c r="C42" l="1"/>
  <c r="C44" s="1"/>
  <c r="M20" s="1"/>
  <c r="P29" s="1"/>
  <c r="AI163" i="2"/>
  <c r="AI188" s="1"/>
  <c r="P23" i="1"/>
  <c r="P27"/>
  <c r="P41"/>
  <c r="P53"/>
  <c r="P22"/>
  <c r="P30"/>
  <c r="P38"/>
  <c r="P46"/>
  <c r="P54"/>
  <c r="P25"/>
  <c r="P45"/>
  <c r="O21"/>
  <c r="O25"/>
  <c r="O29"/>
  <c r="O33"/>
  <c r="O37"/>
  <c r="O41"/>
  <c r="O45"/>
  <c r="O49"/>
  <c r="O53"/>
  <c r="O57"/>
  <c r="G42"/>
  <c r="O56" l="1"/>
  <c r="O48"/>
  <c r="O40"/>
  <c r="O52"/>
  <c r="O44"/>
  <c r="O32"/>
  <c r="O36"/>
  <c r="O28"/>
  <c r="O24"/>
  <c r="O20"/>
  <c r="P39"/>
  <c r="P21"/>
  <c r="P44"/>
  <c r="P52"/>
  <c r="P28"/>
  <c r="P36"/>
  <c r="P20"/>
  <c r="P49"/>
  <c r="P37"/>
  <c r="O59"/>
  <c r="O55"/>
  <c r="O51"/>
  <c r="O47"/>
  <c r="O43"/>
  <c r="O39"/>
  <c r="O35"/>
  <c r="O31"/>
  <c r="O27"/>
  <c r="O23"/>
  <c r="P59"/>
  <c r="P35"/>
  <c r="P58"/>
  <c r="P50"/>
  <c r="P42"/>
  <c r="P34"/>
  <c r="P26"/>
  <c r="P57"/>
  <c r="P47"/>
  <c r="P33"/>
  <c r="O58"/>
  <c r="O54"/>
  <c r="O50"/>
  <c r="O46"/>
  <c r="O42"/>
  <c r="O38"/>
  <c r="O34"/>
  <c r="O30"/>
  <c r="O26"/>
  <c r="O22"/>
  <c r="P51"/>
  <c r="P31"/>
  <c r="P56"/>
  <c r="P48"/>
  <c r="P40"/>
  <c r="P32"/>
  <c r="P24"/>
  <c r="P55"/>
  <c r="P43"/>
  <c r="AJ163" i="2"/>
  <c r="AJ188" s="1"/>
  <c r="X20" i="1"/>
  <c r="N20"/>
  <c r="M21" s="1"/>
  <c r="AK163" i="2" l="1"/>
  <c r="AK188" s="1"/>
  <c r="N21" i="1"/>
  <c r="M22" s="1"/>
  <c r="X21"/>
  <c r="AL163" i="2" l="1"/>
  <c r="AL188" s="1"/>
  <c r="N22" i="1"/>
  <c r="M23" s="1"/>
  <c r="AM163" i="2" l="1"/>
  <c r="AM188" s="1"/>
  <c r="X22" i="1"/>
  <c r="AN163" i="2" l="1"/>
  <c r="AN188" s="1"/>
  <c r="X23" i="1"/>
  <c r="N23"/>
  <c r="M24" s="1"/>
  <c r="AO163" i="2" l="1"/>
  <c r="AO188" s="1"/>
  <c r="X24" i="1"/>
  <c r="N24"/>
  <c r="M25" s="1"/>
  <c r="AR153" i="2" l="1"/>
  <c r="N25" i="1"/>
  <c r="M26" s="1"/>
  <c r="X25"/>
  <c r="AR152" i="2" l="1"/>
  <c r="AR163" s="1"/>
  <c r="AP163"/>
  <c r="AP188" s="1"/>
  <c r="AR188" s="1"/>
  <c r="N26" i="1"/>
  <c r="M27" s="1"/>
  <c r="X26" l="1"/>
  <c r="X27" l="1"/>
  <c r="N27"/>
  <c r="M28" s="1"/>
  <c r="X28" l="1"/>
  <c r="N28"/>
  <c r="M29" s="1"/>
  <c r="N29" l="1"/>
  <c r="M30" s="1"/>
  <c r="X29"/>
  <c r="N30" l="1"/>
  <c r="M31" s="1"/>
  <c r="X30" l="1"/>
  <c r="X31" l="1"/>
  <c r="N31"/>
  <c r="M32" s="1"/>
  <c r="X32" l="1"/>
  <c r="N32"/>
  <c r="M33" s="1"/>
  <c r="N33" l="1"/>
  <c r="M34" s="1"/>
  <c r="X33"/>
  <c r="X34" l="1"/>
  <c r="N34"/>
  <c r="M35" s="1"/>
  <c r="N35" l="1"/>
  <c r="M36" s="1"/>
  <c r="X35"/>
  <c r="X36" l="1"/>
  <c r="N36" l="1"/>
  <c r="M37" s="1"/>
  <c r="N37" l="1"/>
  <c r="M38" s="1"/>
  <c r="X38" l="1"/>
  <c r="N38"/>
  <c r="M39" s="1"/>
  <c r="X37"/>
  <c r="X39" l="1"/>
  <c r="N39"/>
  <c r="M40" s="1"/>
  <c r="N40" l="1"/>
  <c r="M41" s="1"/>
  <c r="N41" l="1"/>
  <c r="M42" s="1"/>
  <c r="X40"/>
  <c r="X41" l="1"/>
  <c r="X42" l="1"/>
  <c r="N42"/>
  <c r="M43" s="1"/>
  <c r="N43" l="1"/>
  <c r="M44" s="1"/>
  <c r="N44" l="1"/>
  <c r="M45" s="1"/>
  <c r="X43"/>
  <c r="N45" l="1"/>
  <c r="M46" s="1"/>
  <c r="X44"/>
  <c r="N46" l="1"/>
  <c r="M47" s="1"/>
  <c r="X45"/>
  <c r="N47" l="1"/>
  <c r="M48" s="1"/>
  <c r="X46"/>
  <c r="N48" l="1"/>
  <c r="M49" s="1"/>
  <c r="X47"/>
  <c r="N49" l="1"/>
  <c r="M50" s="1"/>
  <c r="X48"/>
  <c r="X49" l="1"/>
  <c r="N50" l="1"/>
  <c r="M51" s="1"/>
  <c r="X50"/>
  <c r="N51" l="1"/>
  <c r="M52" s="1"/>
  <c r="N52" l="1"/>
  <c r="M53" s="1"/>
  <c r="X51"/>
  <c r="N53" l="1"/>
  <c r="M54" s="1"/>
  <c r="X52"/>
  <c r="X53" l="1"/>
  <c r="X54" l="1"/>
  <c r="N54"/>
  <c r="M55" s="1"/>
  <c r="N55" l="1"/>
  <c r="M56" s="1"/>
  <c r="N56" l="1"/>
  <c r="M57" s="1"/>
  <c r="X55"/>
  <c r="N57" l="1"/>
  <c r="M58" s="1"/>
  <c r="X56"/>
  <c r="N58" l="1"/>
  <c r="M59" s="1"/>
  <c r="X57"/>
  <c r="P61" l="1"/>
  <c r="X58"/>
  <c r="O61" l="1"/>
  <c r="X59"/>
  <c r="N59"/>
  <c r="X61" l="1"/>
  <c r="X64"/>
  <c r="AC13" s="1"/>
  <c r="AC14" l="1"/>
  <c r="AC17" s="1"/>
  <c r="AC20" s="1"/>
  <c r="Q61"/>
  <c r="D184" i="2"/>
  <c r="D189" l="1"/>
  <c r="D185" l="1"/>
  <c r="E184" s="1"/>
  <c r="E189" s="1"/>
  <c r="E185" l="1"/>
  <c r="F184" s="1"/>
  <c r="F189" s="1"/>
  <c r="F185" l="1"/>
  <c r="G184" s="1"/>
  <c r="G189" s="1"/>
  <c r="G185" l="1"/>
  <c r="H184" s="1"/>
  <c r="H189" s="1"/>
  <c r="H185" l="1"/>
  <c r="I184" s="1"/>
  <c r="I189" s="1"/>
  <c r="I185" l="1"/>
  <c r="J184" s="1"/>
  <c r="J189" s="1"/>
  <c r="J185" l="1"/>
  <c r="K184" s="1"/>
  <c r="K189" s="1"/>
  <c r="K185" l="1"/>
  <c r="L184" s="1"/>
  <c r="L189" s="1"/>
  <c r="L185" l="1"/>
  <c r="M184" s="1"/>
  <c r="M189" s="1"/>
  <c r="M185" l="1"/>
  <c r="N184" s="1"/>
  <c r="N189" s="1"/>
  <c r="N185" l="1"/>
  <c r="O184" s="1"/>
  <c r="O189" s="1"/>
  <c r="O185" l="1"/>
  <c r="P184" s="1"/>
  <c r="P189" s="1"/>
  <c r="P185" l="1"/>
  <c r="Q184" s="1"/>
  <c r="Q189" s="1"/>
  <c r="Q185" l="1"/>
  <c r="R184" s="1"/>
  <c r="R189" s="1"/>
  <c r="R185" l="1"/>
  <c r="S184" s="1"/>
  <c r="S189" s="1"/>
  <c r="S185" l="1"/>
  <c r="T184" s="1"/>
  <c r="T189" s="1"/>
  <c r="T185" l="1"/>
  <c r="U184" s="1"/>
  <c r="U189" s="1"/>
  <c r="U185" l="1"/>
  <c r="V184" s="1"/>
  <c r="V189" s="1"/>
  <c r="V185" l="1"/>
  <c r="W184" s="1"/>
  <c r="W189" s="1"/>
  <c r="W185" l="1"/>
  <c r="X184" s="1"/>
  <c r="X189" s="1"/>
  <c r="X185" l="1"/>
  <c r="Y184" s="1"/>
  <c r="Y189" s="1"/>
  <c r="Y185" l="1"/>
  <c r="Z184" s="1"/>
  <c r="Z189" s="1"/>
  <c r="Z185" l="1"/>
  <c r="AA184" s="1"/>
  <c r="AA189" s="1"/>
  <c r="AA185" l="1"/>
  <c r="AB184" s="1"/>
  <c r="AB189" s="1"/>
  <c r="AB185" l="1"/>
  <c r="AC184" s="1"/>
  <c r="AC189" s="1"/>
  <c r="AC185" l="1"/>
  <c r="AD184" s="1"/>
  <c r="AD189" s="1"/>
  <c r="AD185" l="1"/>
  <c r="AE184" s="1"/>
  <c r="AE189" s="1"/>
  <c r="AE185" l="1"/>
  <c r="AF184" s="1"/>
  <c r="AF189" s="1"/>
  <c r="AF185" l="1"/>
  <c r="AG184" s="1"/>
  <c r="AG189" s="1"/>
  <c r="AG185" l="1"/>
  <c r="AH184" s="1"/>
  <c r="AH189" s="1"/>
  <c r="AH185" l="1"/>
  <c r="AI184" s="1"/>
  <c r="AI189" s="1"/>
  <c r="AI185" l="1"/>
  <c r="AJ184" s="1"/>
  <c r="AJ189" s="1"/>
  <c r="AJ185" l="1"/>
  <c r="AK184" s="1"/>
  <c r="AK189" s="1"/>
  <c r="AK185" l="1"/>
  <c r="AL184" s="1"/>
  <c r="AL189" s="1"/>
  <c r="AL185" l="1"/>
  <c r="AM184" s="1"/>
  <c r="AM189" s="1"/>
  <c r="AM185" l="1"/>
  <c r="AN184" s="1"/>
  <c r="AN189" s="1"/>
  <c r="AN185" l="1"/>
  <c r="AO184" s="1"/>
  <c r="AO189" s="1"/>
  <c r="AO185" l="1"/>
  <c r="AP184" s="1"/>
  <c r="AP189" s="1"/>
  <c r="AP185" l="1"/>
  <c r="AR189"/>
  <c r="AR192" l="1"/>
  <c r="T12" s="1"/>
</calcChain>
</file>

<file path=xl/comments1.xml><?xml version="1.0" encoding="utf-8"?>
<comments xmlns="http://schemas.openxmlformats.org/spreadsheetml/2006/main">
  <authors>
    <author>Graham Craig</author>
  </authors>
  <commentList>
    <comment ref="AT140" authorId="0">
      <text>
        <r>
          <rPr>
            <b/>
            <sz val="9"/>
            <color indexed="81"/>
            <rFont val="Tahoma"/>
            <family val="2"/>
          </rPr>
          <t>Graham Craig: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<sst xmlns="http://schemas.openxmlformats.org/spreadsheetml/2006/main" count="437" uniqueCount="238">
  <si>
    <t>Materials</t>
  </si>
  <si>
    <t>Third Party Inspection</t>
  </si>
  <si>
    <t>Total</t>
  </si>
  <si>
    <t>Construction</t>
  </si>
  <si>
    <t>Wayleaves</t>
  </si>
  <si>
    <t>Management</t>
  </si>
  <si>
    <t>Public Relations</t>
  </si>
  <si>
    <t>Aerial Photography</t>
  </si>
  <si>
    <t>Topographical Surveys</t>
  </si>
  <si>
    <t>Ground Investigations</t>
  </si>
  <si>
    <t>Noise &amp; Emissions Studies</t>
  </si>
  <si>
    <t>Safety Evaluation</t>
  </si>
  <si>
    <t>Other</t>
  </si>
  <si>
    <t>Insurance</t>
  </si>
  <si>
    <t>Uncontrollable</t>
  </si>
  <si>
    <t>Cost Estimate £m</t>
  </si>
  <si>
    <t>Bid</t>
  </si>
  <si>
    <t>2013 Prices</t>
  </si>
  <si>
    <t>Design / Project Management</t>
  </si>
  <si>
    <t>Controllable</t>
  </si>
  <si>
    <t>Capital Expenditure Pattern FMA</t>
  </si>
  <si>
    <t>Year</t>
  </si>
  <si>
    <t>Opening</t>
  </si>
  <si>
    <t>Asset Value</t>
  </si>
  <si>
    <t>Capital Expenditure</t>
  </si>
  <si>
    <t>Subvention</t>
  </si>
  <si>
    <t>Capitalised Interest</t>
  </si>
  <si>
    <t>Opening RAB</t>
  </si>
  <si>
    <t>Closing RAB</t>
  </si>
  <si>
    <t>Capitalised Interest (real)</t>
  </si>
  <si>
    <t>Maintenance</t>
  </si>
  <si>
    <t>Pass Through</t>
  </si>
  <si>
    <t>Licence Fees</t>
  </si>
  <si>
    <t>Rates</t>
  </si>
  <si>
    <t>Expenditure</t>
  </si>
  <si>
    <t>OAV</t>
  </si>
  <si>
    <t>Capital</t>
  </si>
  <si>
    <t>Interest</t>
  </si>
  <si>
    <t>CAV</t>
  </si>
  <si>
    <t>Repayment</t>
  </si>
  <si>
    <t>Opex</t>
  </si>
  <si>
    <t>Allowed</t>
  </si>
  <si>
    <t>Revenue</t>
  </si>
  <si>
    <t>Calculation of Allowed Revenue £m</t>
  </si>
  <si>
    <t>Key</t>
  </si>
  <si>
    <t>All figures in black font are calculated</t>
  </si>
  <si>
    <t>Premium</t>
  </si>
  <si>
    <t>Marks</t>
  </si>
  <si>
    <t>Awarde</t>
  </si>
  <si>
    <t>Maximum Marks</t>
  </si>
  <si>
    <t>Total Score.</t>
  </si>
  <si>
    <t>Dungannon + Coalisland</t>
  </si>
  <si>
    <t>4 barg</t>
  </si>
  <si>
    <t>75 mbarg</t>
  </si>
  <si>
    <t>Cookstown + Magherafelt</t>
  </si>
  <si>
    <t>Omagh</t>
  </si>
  <si>
    <t>Enniskillen + Derylin</t>
  </si>
  <si>
    <t>Strabane</t>
  </si>
  <si>
    <t>Network Construction Pattern Years 1 - 10</t>
  </si>
  <si>
    <t>Existing</t>
  </si>
  <si>
    <t>Owner</t>
  </si>
  <si>
    <t>Occupied</t>
  </si>
  <si>
    <t>Housing</t>
  </si>
  <si>
    <t>Executive</t>
  </si>
  <si>
    <t>New</t>
  </si>
  <si>
    <t>Houses</t>
  </si>
  <si>
    <t>Small I &amp; C</t>
  </si>
  <si>
    <t>Medium  I &amp; C</t>
  </si>
  <si>
    <t>Large  I &amp; C</t>
  </si>
  <si>
    <t>Contract  I &amp; C</t>
  </si>
  <si>
    <t>Connection Numbers</t>
  </si>
  <si>
    <t>Connection Costs</t>
  </si>
  <si>
    <t>Costs</t>
  </si>
  <si>
    <t xml:space="preserve">Connection </t>
  </si>
  <si>
    <t>Network</t>
  </si>
  <si>
    <t>Capex</t>
  </si>
  <si>
    <t>Lifecycle</t>
  </si>
  <si>
    <t>Meter Replacement Costs</t>
  </si>
  <si>
    <t>Annual Visit Costs</t>
  </si>
  <si>
    <t>Domestic Regulators &amp; Batt Costs</t>
  </si>
  <si>
    <t>IPRS Replacement Costs</t>
  </si>
  <si>
    <t xml:space="preserve">Existing </t>
  </si>
  <si>
    <t xml:space="preserve"> Domestic </t>
  </si>
  <si>
    <t xml:space="preserve"> Incentive</t>
  </si>
  <si>
    <t>Domestic Connections Incentive</t>
  </si>
  <si>
    <t>Total Operating Expenditure</t>
  </si>
  <si>
    <t>Return on RAB</t>
  </si>
  <si>
    <t>Capitalised Operating Expenditure</t>
  </si>
  <si>
    <t>Data Input Sheet To Be Completed By Those Seeking A Transmission Licence</t>
  </si>
  <si>
    <t>Figures in blue with a green background are to be input by bidders</t>
  </si>
  <si>
    <t>WACC (Pre Tax)</t>
  </si>
  <si>
    <t>All figures in blue font are inputs</t>
  </si>
  <si>
    <t>PC period</t>
  </si>
  <si>
    <t>Total  Capex £m</t>
  </si>
  <si>
    <t>Operating Expenditure £m</t>
  </si>
  <si>
    <t>Revenue Requirements by year  £m</t>
  </si>
  <si>
    <t>Price control period</t>
  </si>
  <si>
    <t>WACC</t>
  </si>
  <si>
    <t>Connections Per Year</t>
  </si>
  <si>
    <t>Total Capex £m</t>
  </si>
  <si>
    <t>Contract Customers</t>
  </si>
  <si>
    <t>Large I/C</t>
  </si>
  <si>
    <t>Medium I/C</t>
  </si>
  <si>
    <t>Small I/C</t>
  </si>
  <si>
    <t>Domestic</t>
  </si>
  <si>
    <t>£m</t>
  </si>
  <si>
    <t>Pipe Storage &amp; Site Lease</t>
  </si>
  <si>
    <t>Title Searches, Mapping</t>
  </si>
  <si>
    <t>Landowner Identification</t>
  </si>
  <si>
    <t>Aerial Video</t>
  </si>
  <si>
    <t>Development Wayleaves</t>
  </si>
  <si>
    <t>Necessary Wayleaves</t>
  </si>
  <si>
    <t>Public Bodies</t>
  </si>
  <si>
    <t>AGI Sites</t>
  </si>
  <si>
    <t>Cathodic Protection Wayleaves</t>
  </si>
  <si>
    <t>Crop Loss &amp; Disturbance Payments</t>
  </si>
  <si>
    <t>Agricultural Liaison Officers</t>
  </si>
  <si>
    <t>Project Offices</t>
  </si>
  <si>
    <t>AGIs</t>
  </si>
  <si>
    <t>Pipeline</t>
  </si>
  <si>
    <t>SCADA</t>
  </si>
  <si>
    <t>C&amp;I Design</t>
  </si>
  <si>
    <t>Others</t>
  </si>
  <si>
    <t>Pre-construction Archaeology</t>
  </si>
  <si>
    <t>Legal &amp; Insurances</t>
  </si>
  <si>
    <t>Fixed price scope</t>
  </si>
  <si>
    <t>Re-measurable work</t>
  </si>
  <si>
    <t>Schedule of day works</t>
  </si>
  <si>
    <t>Defined provisional Sums</t>
  </si>
  <si>
    <t>Undefined Provisional Sums</t>
  </si>
  <si>
    <t>Additional works</t>
  </si>
  <si>
    <t>Commission pipelines with external parties</t>
  </si>
  <si>
    <t>Provision of site vehicles to Engineer</t>
  </si>
  <si>
    <t>Accommodation, amenity and restoration works</t>
  </si>
  <si>
    <t>Telephone calls by the Engineer</t>
  </si>
  <si>
    <t>Planting, environmental and landscape works</t>
  </si>
  <si>
    <t>Commissioning to Gas &amp; Initial Live Gas Operations</t>
  </si>
  <si>
    <t>Intelligent Pigging</t>
  </si>
  <si>
    <t xml:space="preserve">Standard Wayleaves </t>
  </si>
  <si>
    <t>Route Investigation</t>
  </si>
  <si>
    <t>DETI Oral Hearings</t>
  </si>
  <si>
    <t>C&amp;I Commissioning</t>
  </si>
  <si>
    <t>Contractor's Charge for Profit</t>
  </si>
  <si>
    <t>Planning Conditions</t>
  </si>
  <si>
    <t>Stock Gas during Initial Gassing Up</t>
  </si>
  <si>
    <t>Commissioning</t>
  </si>
  <si>
    <t>Contingency</t>
  </si>
  <si>
    <t xml:space="preserve">Construction </t>
  </si>
  <si>
    <t>Wayleaves &amp; Land Acquisition</t>
  </si>
  <si>
    <t xml:space="preserve">Materials </t>
  </si>
  <si>
    <t>VFCE Exclusions</t>
  </si>
  <si>
    <t xml:space="preserve">Material/Weld Testing </t>
  </si>
  <si>
    <t xml:space="preserve">MTO Design </t>
  </si>
  <si>
    <t>Provisional</t>
  </si>
  <si>
    <t>Sums</t>
  </si>
  <si>
    <t>Dedefined</t>
  </si>
  <si>
    <t>&amp; Land</t>
  </si>
  <si>
    <t>Aquisition</t>
  </si>
  <si>
    <t>Licence Holder Internal Costs</t>
  </si>
  <si>
    <t>Engineering &amp;Project  Management</t>
  </si>
  <si>
    <t>Engineering</t>
  </si>
  <si>
    <t>&amp; Project</t>
  </si>
  <si>
    <t>Consultancy Fees</t>
  </si>
  <si>
    <t>Site</t>
  </si>
  <si>
    <t>Investigation</t>
  </si>
  <si>
    <t>&amp; Surveys</t>
  </si>
  <si>
    <t>C % I</t>
  </si>
  <si>
    <t>Electrical</t>
  </si>
  <si>
    <t xml:space="preserve">Excluded </t>
  </si>
  <si>
    <t>from VFCE</t>
  </si>
  <si>
    <t>Process</t>
  </si>
  <si>
    <t>Construction Contract - Defined Provisions - Archaeological works</t>
  </si>
  <si>
    <t>Specific Security Requirements</t>
  </si>
  <si>
    <t xml:space="preserve">LIBOR </t>
  </si>
  <si>
    <t>Site Investigation / C &amp; I / Commissioning</t>
  </si>
  <si>
    <t>Operational Business Plan</t>
  </si>
  <si>
    <t>Innovation &amp; Technology Transfer</t>
  </si>
  <si>
    <t>Direct Work  Activities</t>
  </si>
  <si>
    <t>Indirect Activities</t>
  </si>
  <si>
    <t>Proprty Management</t>
  </si>
  <si>
    <t>Business Services</t>
  </si>
  <si>
    <t>IT &amp; Telecoms</t>
  </si>
  <si>
    <t>Emergency</t>
  </si>
  <si>
    <t>Work Management</t>
  </si>
  <si>
    <t>Marketing</t>
  </si>
  <si>
    <t>Mobilisation Costs</t>
  </si>
  <si>
    <t>WACC (Pre Tax - real)</t>
  </si>
  <si>
    <t>Connection Costs Per Year</t>
  </si>
  <si>
    <t>Operating Costs Per Year</t>
  </si>
  <si>
    <t>Collected Revenue £m</t>
  </si>
  <si>
    <t>Collected Revenue Per Year</t>
  </si>
  <si>
    <t xml:space="preserve">Consumption </t>
  </si>
  <si>
    <t>GWhs</t>
  </si>
  <si>
    <t>Domestic + Small + Medium I/C</t>
  </si>
  <si>
    <t>Large + Contract I/C</t>
  </si>
  <si>
    <t>Distribution Tariff</t>
  </si>
  <si>
    <t>pence / Pwh</t>
  </si>
  <si>
    <t>Lifecycle Expenditure</t>
  </si>
  <si>
    <t>Profile</t>
  </si>
  <si>
    <t>Adjustment</t>
  </si>
  <si>
    <t>Calculations</t>
  </si>
  <si>
    <t>Allowed 0 Collected Revenue Check</t>
  </si>
  <si>
    <t>Social discount rate</t>
  </si>
  <si>
    <t>NPV at Social Discount Rate</t>
  </si>
  <si>
    <t>Linepipe &amp; Bends (112 km)</t>
  </si>
  <si>
    <t>AGI Materials  (7 Sites)</t>
  </si>
  <si>
    <t>Culvert Under Road</t>
  </si>
  <si>
    <t>Disused Railway Bridge Crossing</t>
  </si>
  <si>
    <t>Distribution - Structure of Capital Expenditure = Dungannon - Fingleton McAdam</t>
  </si>
  <si>
    <t>PE 100 Pipe</t>
  </si>
  <si>
    <t>Diameter mm</t>
  </si>
  <si>
    <t>Installation</t>
  </si>
  <si>
    <t>Length m</t>
  </si>
  <si>
    <t>Unit Cost</t>
  </si>
  <si>
    <t>Fittings % of Materials</t>
  </si>
  <si>
    <t>Rock % of Length</t>
  </si>
  <si>
    <t>Road Setvice % of Installation</t>
  </si>
  <si>
    <t>PipeWork</t>
  </si>
  <si>
    <t>4 Bar Network</t>
  </si>
  <si>
    <t>75 mBar Network</t>
  </si>
  <si>
    <t>Pressure Reduction Skid</t>
  </si>
  <si>
    <t>SED</t>
  </si>
  <si>
    <t>Eng + Project Management</t>
  </si>
  <si>
    <t>Operation</t>
  </si>
  <si>
    <t>Property</t>
  </si>
  <si>
    <t xml:space="preserve">System </t>
  </si>
  <si>
    <t>Business</t>
  </si>
  <si>
    <t>Services</t>
  </si>
  <si>
    <t>Application Score</t>
  </si>
  <si>
    <t>Connections</t>
  </si>
  <si>
    <t>Lowest Cost Application - Applicant Determined Costs £m</t>
  </si>
  <si>
    <t>This Application NPV £m</t>
  </si>
  <si>
    <t>Percentage above lowest (integers only)</t>
  </si>
  <si>
    <t>Deducted Marks per Integer Percentage above lowest Bid</t>
  </si>
  <si>
    <t>Data Input Sheet To Be Completed By Those Seeking A Distribition Licence</t>
  </si>
  <si>
    <t>Awarded</t>
  </si>
  <si>
    <t xml:space="preserve">Transmission - Structure of Allowed Capital Expenditure </t>
  </si>
  <si>
    <t>Site Investigations / C &amp; I / Commissioning</t>
  </si>
</sst>
</file>

<file path=xl/styles.xml><?xml version="1.0" encoding="utf-8"?>
<styleSheet xmlns="http://schemas.openxmlformats.org/spreadsheetml/2006/main">
  <numFmts count="6">
    <numFmt numFmtId="8" formatCode="&quot;£&quot;#,##0.00;[Red]\-&quot;£&quot;#,##0.00"/>
    <numFmt numFmtId="164" formatCode="0.0%"/>
    <numFmt numFmtId="165" formatCode="#,##0.000"/>
    <numFmt numFmtId="166" formatCode="0.000"/>
    <numFmt numFmtId="167" formatCode="#,##0;\(#,##0\)"/>
    <numFmt numFmtId="168" formatCode="0.0000"/>
  </numFmts>
  <fonts count="16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0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0" borderId="0" xfId="0" applyFont="1"/>
    <xf numFmtId="0" fontId="0" fillId="2" borderId="1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164" fontId="2" fillId="4" borderId="2" xfId="0" applyNumberFormat="1" applyFont="1" applyFill="1" applyBorder="1"/>
    <xf numFmtId="164" fontId="2" fillId="4" borderId="3" xfId="0" applyNumberFormat="1" applyFont="1" applyFill="1" applyBorder="1"/>
    <xf numFmtId="164" fontId="2" fillId="4" borderId="4" xfId="0" applyNumberFormat="1" applyFont="1" applyFill="1" applyBorder="1"/>
    <xf numFmtId="164" fontId="2" fillId="4" borderId="5" xfId="0" applyNumberFormat="1" applyFont="1" applyFill="1" applyBorder="1"/>
    <xf numFmtId="164" fontId="2" fillId="4" borderId="0" xfId="0" applyNumberFormat="1" applyFont="1" applyFill="1" applyBorder="1"/>
    <xf numFmtId="164" fontId="2" fillId="4" borderId="6" xfId="0" applyNumberFormat="1" applyFont="1" applyFill="1" applyBorder="1"/>
    <xf numFmtId="164" fontId="2" fillId="4" borderId="7" xfId="0" applyNumberFormat="1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0" fontId="0" fillId="2" borderId="3" xfId="0" applyFill="1" applyBorder="1" applyAlignment="1">
      <alignment horizontal="centerContinuous"/>
    </xf>
    <xf numFmtId="0" fontId="0" fillId="2" borderId="8" xfId="0" applyFill="1" applyBorder="1" applyAlignment="1">
      <alignment horizontal="center"/>
    </xf>
    <xf numFmtId="2" fontId="0" fillId="2" borderId="0" xfId="0" applyNumberFormat="1" applyFill="1" applyBorder="1"/>
    <xf numFmtId="0" fontId="0" fillId="0" borderId="0" xfId="0" applyBorder="1"/>
    <xf numFmtId="10" fontId="2" fillId="3" borderId="10" xfId="0" applyNumberFormat="1" applyFont="1" applyFill="1" applyBorder="1"/>
    <xf numFmtId="10" fontId="2" fillId="3" borderId="11" xfId="0" applyNumberFormat="1" applyFont="1" applyFill="1" applyBorder="1"/>
    <xf numFmtId="10" fontId="0" fillId="3" borderId="12" xfId="0" applyNumberFormat="1" applyFont="1" applyFill="1" applyBorder="1"/>
    <xf numFmtId="0" fontId="0" fillId="2" borderId="13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0" fillId="2" borderId="1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65" fontId="2" fillId="3" borderId="10" xfId="0" applyNumberFormat="1" applyFont="1" applyFill="1" applyBorder="1"/>
    <xf numFmtId="165" fontId="2" fillId="3" borderId="11" xfId="0" applyNumberFormat="1" applyFont="1" applyFill="1" applyBorder="1"/>
    <xf numFmtId="165" fontId="0" fillId="2" borderId="0" xfId="0" applyNumberFormat="1" applyFill="1" applyBorder="1"/>
    <xf numFmtId="165" fontId="2" fillId="5" borderId="11" xfId="0" applyNumberFormat="1" applyFont="1" applyFill="1" applyBorder="1"/>
    <xf numFmtId="165" fontId="2" fillId="3" borderId="1" xfId="0" applyNumberFormat="1" applyFont="1" applyFill="1" applyBorder="1"/>
    <xf numFmtId="165" fontId="3" fillId="3" borderId="12" xfId="0" applyNumberFormat="1" applyFont="1" applyFill="1" applyBorder="1"/>
    <xf numFmtId="165" fontId="3" fillId="3" borderId="10" xfId="0" applyNumberFormat="1" applyFont="1" applyFill="1" applyBorder="1"/>
    <xf numFmtId="165" fontId="3" fillId="3" borderId="11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4" borderId="0" xfId="0" applyNumberFormat="1" applyFont="1" applyFill="1" applyBorder="1"/>
    <xf numFmtId="166" fontId="3" fillId="4" borderId="6" xfId="0" applyNumberFormat="1" applyFont="1" applyFill="1" applyBorder="1"/>
    <xf numFmtId="166" fontId="3" fillId="4" borderId="8" xfId="0" applyNumberFormat="1" applyFont="1" applyFill="1" applyBorder="1"/>
    <xf numFmtId="166" fontId="3" fillId="4" borderId="9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2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Continuous"/>
    </xf>
    <xf numFmtId="166" fontId="3" fillId="4" borderId="2" xfId="0" applyNumberFormat="1" applyFont="1" applyFill="1" applyBorder="1"/>
    <xf numFmtId="166" fontId="3" fillId="4" borderId="5" xfId="0" applyNumberFormat="1" applyFont="1" applyFill="1" applyBorder="1"/>
    <xf numFmtId="166" fontId="3" fillId="4" borderId="7" xfId="0" applyNumberFormat="1" applyFont="1" applyFill="1" applyBorder="1"/>
    <xf numFmtId="165" fontId="2" fillId="5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0" fillId="2" borderId="10" xfId="0" applyFill="1" applyBorder="1" applyAlignment="1">
      <alignment horizontal="centerContinuous"/>
    </xf>
    <xf numFmtId="0" fontId="5" fillId="2" borderId="10" xfId="0" applyFont="1" applyFill="1" applyBorder="1"/>
    <xf numFmtId="0" fontId="0" fillId="2" borderId="2" xfId="0" applyFill="1" applyBorder="1" applyAlignment="1">
      <alignment horizontal="center"/>
    </xf>
    <xf numFmtId="9" fontId="0" fillId="2" borderId="0" xfId="0" applyNumberFormat="1" applyFill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0" borderId="0" xfId="0" applyFont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/>
    </xf>
    <xf numFmtId="0" fontId="0" fillId="3" borderId="1" xfId="0" applyFont="1" applyFill="1" applyBorder="1"/>
    <xf numFmtId="0" fontId="5" fillId="2" borderId="12" xfId="0" applyFont="1" applyFill="1" applyBorder="1"/>
    <xf numFmtId="0" fontId="5" fillId="2" borderId="7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centerContinuous"/>
    </xf>
    <xf numFmtId="0" fontId="2" fillId="3" borderId="11" xfId="0" applyFont="1" applyFill="1" applyBorder="1"/>
    <xf numFmtId="0" fontId="0" fillId="3" borderId="11" xfId="0" applyFill="1" applyBorder="1"/>
    <xf numFmtId="166" fontId="0" fillId="3" borderId="11" xfId="0" applyNumberFormat="1" applyFill="1" applyBorder="1"/>
    <xf numFmtId="166" fontId="2" fillId="3" borderId="10" xfId="0" applyNumberFormat="1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4" fillId="3" borderId="1" xfId="0" applyFont="1" applyFill="1" applyBorder="1"/>
    <xf numFmtId="0" fontId="7" fillId="2" borderId="5" xfId="0" applyFont="1" applyFill="1" applyBorder="1"/>
    <xf numFmtId="166" fontId="6" fillId="3" borderId="2" xfId="0" applyNumberFormat="1" applyFont="1" applyFill="1" applyBorder="1"/>
    <xf numFmtId="166" fontId="6" fillId="3" borderId="3" xfId="0" applyNumberFormat="1" applyFont="1" applyFill="1" applyBorder="1"/>
    <xf numFmtId="166" fontId="6" fillId="3" borderId="5" xfId="0" applyNumberFormat="1" applyFont="1" applyFill="1" applyBorder="1"/>
    <xf numFmtId="166" fontId="6" fillId="3" borderId="0" xfId="0" applyNumberFormat="1" applyFont="1" applyFill="1" applyBorder="1"/>
    <xf numFmtId="166" fontId="5" fillId="3" borderId="4" xfId="0" applyNumberFormat="1" applyFont="1" applyFill="1" applyBorder="1"/>
    <xf numFmtId="166" fontId="5" fillId="3" borderId="6" xfId="0" applyNumberFormat="1" applyFont="1" applyFill="1" applyBorder="1"/>
    <xf numFmtId="166" fontId="5" fillId="3" borderId="7" xfId="0" applyNumberFormat="1" applyFont="1" applyFill="1" applyBorder="1"/>
    <xf numFmtId="166" fontId="5" fillId="3" borderId="8" xfId="0" applyNumberFormat="1" applyFont="1" applyFill="1" applyBorder="1"/>
    <xf numFmtId="166" fontId="5" fillId="3" borderId="9" xfId="0" applyNumberFormat="1" applyFont="1" applyFill="1" applyBorder="1"/>
    <xf numFmtId="0" fontId="5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6" fillId="3" borderId="2" xfId="0" applyNumberFormat="1" applyFont="1" applyFill="1" applyBorder="1"/>
    <xf numFmtId="3" fontId="6" fillId="3" borderId="3" xfId="0" applyNumberFormat="1" applyFont="1" applyFill="1" applyBorder="1"/>
    <xf numFmtId="3" fontId="6" fillId="3" borderId="4" xfId="0" applyNumberFormat="1" applyFont="1" applyFill="1" applyBorder="1"/>
    <xf numFmtId="3" fontId="6" fillId="3" borderId="5" xfId="0" applyNumberFormat="1" applyFont="1" applyFill="1" applyBorder="1"/>
    <xf numFmtId="3" fontId="6" fillId="3" borderId="0" xfId="0" applyNumberFormat="1" applyFont="1" applyFill="1" applyBorder="1"/>
    <xf numFmtId="3" fontId="6" fillId="3" borderId="6" xfId="0" applyNumberFormat="1" applyFont="1" applyFill="1" applyBorder="1"/>
    <xf numFmtId="3" fontId="6" fillId="3" borderId="0" xfId="0" applyNumberFormat="1" applyFont="1" applyFill="1" applyBorder="1" applyAlignment="1">
      <alignment horizontal="center"/>
    </xf>
    <xf numFmtId="0" fontId="5" fillId="2" borderId="13" xfId="0" applyFont="1" applyFill="1" applyBorder="1"/>
    <xf numFmtId="3" fontId="8" fillId="3" borderId="13" xfId="0" applyNumberFormat="1" applyFont="1" applyFill="1" applyBorder="1"/>
    <xf numFmtId="3" fontId="8" fillId="3" borderId="15" xfId="0" applyNumberFormat="1" applyFont="1" applyFill="1" applyBorder="1"/>
    <xf numFmtId="3" fontId="8" fillId="3" borderId="15" xfId="0" applyNumberFormat="1" applyFont="1" applyFill="1" applyBorder="1" applyAlignment="1">
      <alignment horizontal="center"/>
    </xf>
    <xf numFmtId="3" fontId="8" fillId="3" borderId="14" xfId="0" applyNumberFormat="1" applyFont="1" applyFill="1" applyBorder="1"/>
    <xf numFmtId="0" fontId="5" fillId="2" borderId="11" xfId="0" applyFont="1" applyFill="1" applyBorder="1"/>
    <xf numFmtId="167" fontId="9" fillId="3" borderId="0" xfId="0" applyNumberFormat="1" applyFont="1" applyFill="1"/>
    <xf numFmtId="0" fontId="5" fillId="2" borderId="7" xfId="0" applyFont="1" applyFill="1" applyBorder="1"/>
    <xf numFmtId="0" fontId="5" fillId="2" borderId="9" xfId="0" applyFont="1" applyFill="1" applyBorder="1"/>
    <xf numFmtId="0" fontId="5" fillId="2" borderId="8" xfId="0" applyFont="1" applyFill="1" applyBorder="1"/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/>
    <xf numFmtId="3" fontId="5" fillId="3" borderId="3" xfId="0" applyNumberFormat="1" applyFont="1" applyFill="1" applyBorder="1"/>
    <xf numFmtId="3" fontId="5" fillId="3" borderId="4" xfId="0" applyNumberFormat="1" applyFont="1" applyFill="1" applyBorder="1"/>
    <xf numFmtId="3" fontId="5" fillId="3" borderId="5" xfId="0" applyNumberFormat="1" applyFont="1" applyFill="1" applyBorder="1"/>
    <xf numFmtId="3" fontId="5" fillId="3" borderId="0" xfId="0" applyNumberFormat="1" applyFont="1" applyFill="1" applyBorder="1"/>
    <xf numFmtId="3" fontId="5" fillId="3" borderId="6" xfId="0" applyNumberFormat="1" applyFont="1" applyFill="1" applyBorder="1"/>
    <xf numFmtId="3" fontId="5" fillId="3" borderId="0" xfId="0" applyNumberFormat="1" applyFont="1" applyFill="1" applyBorder="1" applyAlignment="1">
      <alignment horizontal="center"/>
    </xf>
    <xf numFmtId="3" fontId="8" fillId="3" borderId="2" xfId="0" applyNumberFormat="1" applyFont="1" applyFill="1" applyBorder="1"/>
    <xf numFmtId="3" fontId="8" fillId="3" borderId="3" xfId="0" applyNumberFormat="1" applyFont="1" applyFill="1" applyBorder="1"/>
    <xf numFmtId="3" fontId="8" fillId="3" borderId="4" xfId="0" applyNumberFormat="1" applyFont="1" applyFill="1" applyBorder="1"/>
    <xf numFmtId="3" fontId="8" fillId="3" borderId="5" xfId="0" applyNumberFormat="1" applyFont="1" applyFill="1" applyBorder="1"/>
    <xf numFmtId="3" fontId="8" fillId="3" borderId="0" xfId="0" applyNumberFormat="1" applyFont="1" applyFill="1" applyBorder="1"/>
    <xf numFmtId="3" fontId="8" fillId="3" borderId="6" xfId="0" applyNumberFormat="1" applyFont="1" applyFill="1" applyBorder="1"/>
    <xf numFmtId="3" fontId="8" fillId="3" borderId="0" xfId="0" applyNumberFormat="1" applyFont="1" applyFill="1" applyBorder="1" applyAlignment="1">
      <alignment horizontal="center"/>
    </xf>
    <xf numFmtId="165" fontId="5" fillId="3" borderId="2" xfId="0" applyNumberFormat="1" applyFont="1" applyFill="1" applyBorder="1"/>
    <xf numFmtId="165" fontId="5" fillId="3" borderId="3" xfId="0" applyNumberFormat="1" applyFont="1" applyFill="1" applyBorder="1"/>
    <xf numFmtId="165" fontId="5" fillId="3" borderId="4" xfId="0" applyNumberFormat="1" applyFont="1" applyFill="1" applyBorder="1"/>
    <xf numFmtId="165" fontId="5" fillId="3" borderId="5" xfId="0" applyNumberFormat="1" applyFont="1" applyFill="1" applyBorder="1"/>
    <xf numFmtId="165" fontId="5" fillId="3" borderId="0" xfId="0" applyNumberFormat="1" applyFont="1" applyFill="1" applyBorder="1"/>
    <xf numFmtId="165" fontId="5" fillId="3" borderId="6" xfId="0" applyNumberFormat="1" applyFont="1" applyFill="1" applyBorder="1"/>
    <xf numFmtId="165" fontId="8" fillId="3" borderId="13" xfId="0" applyNumberFormat="1" applyFont="1" applyFill="1" applyBorder="1"/>
    <xf numFmtId="165" fontId="8" fillId="3" borderId="15" xfId="0" applyNumberFormat="1" applyFont="1" applyFill="1" applyBorder="1"/>
    <xf numFmtId="165" fontId="8" fillId="3" borderId="14" xfId="0" applyNumberFormat="1" applyFont="1" applyFill="1" applyBorder="1"/>
    <xf numFmtId="165" fontId="6" fillId="3" borderId="2" xfId="0" applyNumberFormat="1" applyFont="1" applyFill="1" applyBorder="1"/>
    <xf numFmtId="165" fontId="6" fillId="3" borderId="3" xfId="0" applyNumberFormat="1" applyFont="1" applyFill="1" applyBorder="1"/>
    <xf numFmtId="165" fontId="6" fillId="3" borderId="4" xfId="0" applyNumberFormat="1" applyFont="1" applyFill="1" applyBorder="1"/>
    <xf numFmtId="165" fontId="6" fillId="3" borderId="5" xfId="0" applyNumberFormat="1" applyFont="1" applyFill="1" applyBorder="1"/>
    <xf numFmtId="165" fontId="6" fillId="3" borderId="0" xfId="0" applyNumberFormat="1" applyFont="1" applyFill="1" applyBorder="1"/>
    <xf numFmtId="165" fontId="6" fillId="3" borderId="6" xfId="0" applyNumberFormat="1" applyFont="1" applyFill="1" applyBorder="1"/>
    <xf numFmtId="0" fontId="5" fillId="2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0" xfId="0" applyFont="1" applyFill="1" applyBorder="1"/>
    <xf numFmtId="0" fontId="3" fillId="0" borderId="0" xfId="0" applyFont="1"/>
    <xf numFmtId="0" fontId="3" fillId="2" borderId="0" xfId="0" applyFont="1" applyFill="1" applyBorder="1"/>
    <xf numFmtId="0" fontId="5" fillId="2" borderId="14" xfId="0" applyFont="1" applyFill="1" applyBorder="1"/>
    <xf numFmtId="165" fontId="5" fillId="3" borderId="13" xfId="0" applyNumberFormat="1" applyFont="1" applyFill="1" applyBorder="1"/>
    <xf numFmtId="165" fontId="5" fillId="3" borderId="15" xfId="0" applyNumberFormat="1" applyFont="1" applyFill="1" applyBorder="1"/>
    <xf numFmtId="165" fontId="5" fillId="3" borderId="14" xfId="0" applyNumberFormat="1" applyFont="1" applyFill="1" applyBorder="1"/>
    <xf numFmtId="165" fontId="5" fillId="2" borderId="6" xfId="0" applyNumberFormat="1" applyFont="1" applyFill="1" applyBorder="1"/>
    <xf numFmtId="165" fontId="0" fillId="0" borderId="0" xfId="0" applyNumberFormat="1"/>
    <xf numFmtId="165" fontId="8" fillId="3" borderId="6" xfId="0" applyNumberFormat="1" applyFont="1" applyFill="1" applyBorder="1"/>
    <xf numFmtId="0" fontId="3" fillId="2" borderId="3" xfId="0" applyFont="1" applyFill="1" applyBorder="1"/>
    <xf numFmtId="0" fontId="10" fillId="2" borderId="0" xfId="0" applyFont="1" applyFill="1" applyBorder="1"/>
    <xf numFmtId="165" fontId="8" fillId="3" borderId="4" xfId="0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0" fillId="2" borderId="8" xfId="0" applyFont="1" applyFill="1" applyBorder="1"/>
    <xf numFmtId="0" fontId="8" fillId="2" borderId="3" xfId="0" applyFont="1" applyFill="1" applyBorder="1"/>
    <xf numFmtId="0" fontId="8" fillId="2" borderId="8" xfId="0" applyFont="1" applyFill="1" applyBorder="1"/>
    <xf numFmtId="0" fontId="8" fillId="2" borderId="15" xfId="0" applyFont="1" applyFill="1" applyBorder="1"/>
    <xf numFmtId="165" fontId="8" fillId="3" borderId="1" xfId="0" applyNumberFormat="1" applyFont="1" applyFill="1" applyBorder="1"/>
    <xf numFmtId="165" fontId="8" fillId="3" borderId="10" xfId="0" applyNumberFormat="1" applyFont="1" applyFill="1" applyBorder="1"/>
    <xf numFmtId="165" fontId="8" fillId="3" borderId="11" xfId="0" applyNumberFormat="1" applyFont="1" applyFill="1" applyBorder="1"/>
    <xf numFmtId="165" fontId="8" fillId="3" borderId="12" xfId="0" applyNumberFormat="1" applyFont="1" applyFill="1" applyBorder="1"/>
    <xf numFmtId="165" fontId="6" fillId="5" borderId="5" xfId="0" applyNumberFormat="1" applyFont="1" applyFill="1" applyBorder="1"/>
    <xf numFmtId="165" fontId="6" fillId="5" borderId="0" xfId="0" applyNumberFormat="1" applyFont="1" applyFill="1" applyBorder="1"/>
    <xf numFmtId="8" fontId="0" fillId="0" borderId="0" xfId="0" applyNumberFormat="1"/>
    <xf numFmtId="8" fontId="0" fillId="2" borderId="0" xfId="0" applyNumberFormat="1" applyFill="1" applyBorder="1"/>
    <xf numFmtId="8" fontId="0" fillId="2" borderId="6" xfId="0" applyNumberFormat="1" applyFill="1" applyBorder="1"/>
    <xf numFmtId="0" fontId="5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11" fillId="3" borderId="11" xfId="0" applyFont="1" applyFill="1" applyBorder="1"/>
    <xf numFmtId="0" fontId="11" fillId="3" borderId="12" xfId="0" applyFont="1" applyFill="1" applyBorder="1"/>
    <xf numFmtId="3" fontId="6" fillId="3" borderId="0" xfId="0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5" fontId="8" fillId="3" borderId="15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0" fontId="5" fillId="2" borderId="5" xfId="0" applyFont="1" applyFill="1" applyBorder="1" applyAlignment="1"/>
    <xf numFmtId="0" fontId="5" fillId="2" borderId="0" xfId="0" applyFont="1" applyFill="1" applyBorder="1" applyAlignment="1"/>
    <xf numFmtId="0" fontId="5" fillId="2" borderId="6" xfId="0" applyFont="1" applyFill="1" applyBorder="1" applyAlignment="1"/>
    <xf numFmtId="165" fontId="5" fillId="3" borderId="2" xfId="0" applyNumberFormat="1" applyFont="1" applyFill="1" applyBorder="1" applyAlignment="1"/>
    <xf numFmtId="165" fontId="5" fillId="3" borderId="3" xfId="0" applyNumberFormat="1" applyFont="1" applyFill="1" applyBorder="1" applyAlignment="1"/>
    <xf numFmtId="165" fontId="5" fillId="3" borderId="4" xfId="0" applyNumberFormat="1" applyFont="1" applyFill="1" applyBorder="1" applyAlignment="1"/>
    <xf numFmtId="165" fontId="5" fillId="3" borderId="5" xfId="0" applyNumberFormat="1" applyFont="1" applyFill="1" applyBorder="1" applyAlignment="1"/>
    <xf numFmtId="165" fontId="5" fillId="3" borderId="0" xfId="0" applyNumberFormat="1" applyFont="1" applyFill="1" applyBorder="1" applyAlignment="1"/>
    <xf numFmtId="165" fontId="5" fillId="3" borderId="6" xfId="0" applyNumberFormat="1" applyFont="1" applyFill="1" applyBorder="1" applyAlignment="1"/>
    <xf numFmtId="3" fontId="5" fillId="2" borderId="0" xfId="0" applyNumberFormat="1" applyFont="1" applyFill="1" applyBorder="1"/>
    <xf numFmtId="165" fontId="5" fillId="3" borderId="7" xfId="0" applyNumberFormat="1" applyFont="1" applyFill="1" applyBorder="1" applyAlignment="1"/>
    <xf numFmtId="165" fontId="5" fillId="3" borderId="8" xfId="0" applyNumberFormat="1" applyFont="1" applyFill="1" applyBorder="1" applyAlignment="1"/>
    <xf numFmtId="165" fontId="5" fillId="3" borderId="9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5" fontId="2" fillId="3" borderId="5" xfId="0" applyNumberFormat="1" applyFont="1" applyFill="1" applyBorder="1"/>
    <xf numFmtId="165" fontId="2" fillId="3" borderId="0" xfId="0" applyNumberFormat="1" applyFont="1" applyFill="1" applyBorder="1"/>
    <xf numFmtId="165" fontId="2" fillId="3" borderId="6" xfId="0" applyNumberFormat="1" applyFont="1" applyFill="1" applyBorder="1"/>
    <xf numFmtId="165" fontId="3" fillId="3" borderId="5" xfId="0" applyNumberFormat="1" applyFont="1" applyFill="1" applyBorder="1"/>
    <xf numFmtId="165" fontId="3" fillId="3" borderId="0" xfId="0" applyNumberFormat="1" applyFont="1" applyFill="1" applyBorder="1"/>
    <xf numFmtId="165" fontId="3" fillId="3" borderId="6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3" xfId="0" applyFont="1" applyFill="1" applyBorder="1"/>
    <xf numFmtId="165" fontId="2" fillId="3" borderId="2" xfId="0" applyNumberFormat="1" applyFont="1" applyFill="1" applyBorder="1"/>
    <xf numFmtId="164" fontId="3" fillId="3" borderId="4" xfId="0" applyNumberFormat="1" applyFont="1" applyFill="1" applyBorder="1"/>
    <xf numFmtId="164" fontId="3" fillId="3" borderId="6" xfId="0" applyNumberFormat="1" applyFont="1" applyFill="1" applyBorder="1"/>
    <xf numFmtId="164" fontId="3" fillId="3" borderId="14" xfId="0" applyNumberFormat="1" applyFont="1" applyFill="1" applyBorder="1"/>
    <xf numFmtId="0" fontId="3" fillId="2" borderId="1" xfId="0" applyFont="1" applyFill="1" applyBorder="1"/>
    <xf numFmtId="0" fontId="0" fillId="0" borderId="0" xfId="0" applyAlignment="1">
      <alignment horizontal="center"/>
    </xf>
    <xf numFmtId="0" fontId="0" fillId="2" borderId="11" xfId="0" applyFont="1" applyFill="1" applyBorder="1"/>
    <xf numFmtId="0" fontId="0" fillId="2" borderId="11" xfId="0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165" fontId="8" fillId="5" borderId="13" xfId="0" applyNumberFormat="1" applyFont="1" applyFill="1" applyBorder="1"/>
    <xf numFmtId="165" fontId="8" fillId="5" borderId="15" xfId="0" applyNumberFormat="1" applyFont="1" applyFill="1" applyBorder="1"/>
    <xf numFmtId="0" fontId="8" fillId="2" borderId="6" xfId="0" applyFont="1" applyFill="1" applyBorder="1"/>
    <xf numFmtId="0" fontId="0" fillId="2" borderId="12" xfId="0" applyFill="1" applyBorder="1" applyAlignment="1">
      <alignment horizontal="right"/>
    </xf>
    <xf numFmtId="165" fontId="2" fillId="3" borderId="7" xfId="0" applyNumberFormat="1" applyFont="1" applyFill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165" fontId="3" fillId="3" borderId="9" xfId="0" applyNumberFormat="1" applyFont="1" applyFill="1" applyBorder="1"/>
    <xf numFmtId="165" fontId="6" fillId="3" borderId="7" xfId="0" applyNumberFormat="1" applyFont="1" applyFill="1" applyBorder="1"/>
    <xf numFmtId="165" fontId="6" fillId="3" borderId="8" xfId="0" applyNumberFormat="1" applyFont="1" applyFill="1" applyBorder="1"/>
    <xf numFmtId="165" fontId="6" fillId="3" borderId="9" xfId="0" applyNumberFormat="1" applyFont="1" applyFill="1" applyBorder="1"/>
    <xf numFmtId="165" fontId="8" fillId="3" borderId="3" xfId="0" applyNumberFormat="1" applyFont="1" applyFill="1" applyBorder="1"/>
    <xf numFmtId="165" fontId="5" fillId="2" borderId="0" xfId="0" applyNumberFormat="1" applyFont="1" applyFill="1" applyBorder="1"/>
    <xf numFmtId="0" fontId="5" fillId="2" borderId="7" xfId="0" applyFont="1" applyFill="1" applyBorder="1" applyAlignment="1">
      <alignment horizontal="left"/>
    </xf>
    <xf numFmtId="165" fontId="8" fillId="6" borderId="8" xfId="0" applyNumberFormat="1" applyFont="1" applyFill="1" applyBorder="1"/>
    <xf numFmtId="165" fontId="8" fillId="6" borderId="9" xfId="0" applyNumberFormat="1" applyFont="1" applyFill="1" applyBorder="1"/>
    <xf numFmtId="165" fontId="8" fillId="3" borderId="2" xfId="0" applyNumberFormat="1" applyFont="1" applyFill="1" applyBorder="1"/>
    <xf numFmtId="165" fontId="8" fillId="6" borderId="3" xfId="0" applyNumberFormat="1" applyFont="1" applyFill="1" applyBorder="1"/>
    <xf numFmtId="165" fontId="8" fillId="6" borderId="4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1" xfId="0" applyFill="1" applyBorder="1" applyAlignment="1">
      <alignment horizontal="right"/>
    </xf>
    <xf numFmtId="166" fontId="6" fillId="3" borderId="2" xfId="0" applyNumberFormat="1" applyFont="1" applyFill="1" applyBorder="1" applyAlignment="1">
      <alignment horizontal="right"/>
    </xf>
    <xf numFmtId="166" fontId="6" fillId="3" borderId="3" xfId="0" applyNumberFormat="1" applyFont="1" applyFill="1" applyBorder="1" applyAlignment="1">
      <alignment horizontal="right"/>
    </xf>
    <xf numFmtId="166" fontId="8" fillId="3" borderId="4" xfId="0" applyNumberFormat="1" applyFont="1" applyFill="1" applyBorder="1" applyAlignment="1">
      <alignment horizontal="right"/>
    </xf>
    <xf numFmtId="166" fontId="6" fillId="3" borderId="5" xfId="0" applyNumberFormat="1" applyFont="1" applyFill="1" applyBorder="1" applyAlignment="1">
      <alignment horizontal="right"/>
    </xf>
    <xf numFmtId="166" fontId="6" fillId="3" borderId="0" xfId="0" applyNumberFormat="1" applyFont="1" applyFill="1" applyBorder="1" applyAlignment="1">
      <alignment horizontal="right"/>
    </xf>
    <xf numFmtId="166" fontId="8" fillId="3" borderId="6" xfId="0" applyNumberFormat="1" applyFont="1" applyFill="1" applyBorder="1" applyAlignment="1">
      <alignment horizontal="right"/>
    </xf>
    <xf numFmtId="166" fontId="8" fillId="3" borderId="7" xfId="0" applyNumberFormat="1" applyFont="1" applyFill="1" applyBorder="1" applyAlignment="1">
      <alignment horizontal="right"/>
    </xf>
    <xf numFmtId="166" fontId="8" fillId="3" borderId="8" xfId="0" applyNumberFormat="1" applyFont="1" applyFill="1" applyBorder="1" applyAlignment="1">
      <alignment horizontal="right"/>
    </xf>
    <xf numFmtId="166" fontId="8" fillId="3" borderId="9" xfId="0" applyNumberFormat="1" applyFont="1" applyFill="1" applyBorder="1" applyAlignment="1">
      <alignment horizontal="right"/>
    </xf>
    <xf numFmtId="167" fontId="9" fillId="3" borderId="0" xfId="0" applyNumberFormat="1" applyFont="1" applyFill="1" applyBorder="1"/>
    <xf numFmtId="3" fontId="5" fillId="6" borderId="3" xfId="0" applyNumberFormat="1" applyFont="1" applyFill="1" applyBorder="1"/>
    <xf numFmtId="3" fontId="5" fillId="6" borderId="4" xfId="0" applyNumberFormat="1" applyFont="1" applyFill="1" applyBorder="1"/>
    <xf numFmtId="3" fontId="5" fillId="6" borderId="0" xfId="0" applyNumberFormat="1" applyFont="1" applyFill="1" applyBorder="1"/>
    <xf numFmtId="3" fontId="5" fillId="6" borderId="6" xfId="0" applyNumberFormat="1" applyFont="1" applyFill="1" applyBorder="1"/>
    <xf numFmtId="3" fontId="8" fillId="6" borderId="15" xfId="0" applyNumberFormat="1" applyFont="1" applyFill="1" applyBorder="1"/>
    <xf numFmtId="3" fontId="8" fillId="6" borderId="14" xfId="0" applyNumberFormat="1" applyFont="1" applyFill="1" applyBorder="1"/>
    <xf numFmtId="165" fontId="8" fillId="6" borderId="6" xfId="0" applyNumberFormat="1" applyFont="1" applyFill="1" applyBorder="1"/>
    <xf numFmtId="165" fontId="6" fillId="5" borderId="7" xfId="0" applyNumberFormat="1" applyFont="1" applyFill="1" applyBorder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165" fontId="2" fillId="3" borderId="3" xfId="0" applyNumberFormat="1" applyFont="1" applyFill="1" applyBorder="1"/>
    <xf numFmtId="165" fontId="2" fillId="3" borderId="4" xfId="0" applyNumberFormat="1" applyFont="1" applyFill="1" applyBorder="1"/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9" fontId="6" fillId="3" borderId="2" xfId="0" applyNumberFormat="1" applyFont="1" applyFill="1" applyBorder="1"/>
    <xf numFmtId="9" fontId="6" fillId="3" borderId="7" xfId="0" applyNumberFormat="1" applyFont="1" applyFill="1" applyBorder="1"/>
    <xf numFmtId="168" fontId="5" fillId="3" borderId="4" xfId="0" applyNumberFormat="1" applyFont="1" applyFill="1" applyBorder="1"/>
    <xf numFmtId="165" fontId="0" fillId="3" borderId="7" xfId="0" applyNumberFormat="1" applyFont="1" applyFill="1" applyBorder="1"/>
    <xf numFmtId="165" fontId="0" fillId="3" borderId="8" xfId="0" applyNumberFormat="1" applyFont="1" applyFill="1" applyBorder="1"/>
    <xf numFmtId="165" fontId="0" fillId="3" borderId="9" xfId="0" applyNumberFormat="1" applyFont="1" applyFill="1" applyBorder="1"/>
    <xf numFmtId="166" fontId="0" fillId="0" borderId="0" xfId="0" applyNumberFormat="1"/>
    <xf numFmtId="10" fontId="5" fillId="3" borderId="2" xfId="0" applyNumberFormat="1" applyFont="1" applyFill="1" applyBorder="1" applyAlignment="1"/>
    <xf numFmtId="10" fontId="5" fillId="3" borderId="3" xfId="0" applyNumberFormat="1" applyFont="1" applyFill="1" applyBorder="1" applyAlignment="1"/>
    <xf numFmtId="10" fontId="5" fillId="3" borderId="4" xfId="0" applyNumberFormat="1" applyFont="1" applyFill="1" applyBorder="1" applyAlignment="1"/>
    <xf numFmtId="168" fontId="6" fillId="5" borderId="9" xfId="0" applyNumberFormat="1" applyFont="1" applyFill="1" applyBorder="1"/>
    <xf numFmtId="0" fontId="2" fillId="3" borderId="10" xfId="0" applyFont="1" applyFill="1" applyBorder="1"/>
    <xf numFmtId="0" fontId="2" fillId="3" borderId="12" xfId="0" applyFont="1" applyFill="1" applyBorder="1"/>
    <xf numFmtId="0" fontId="5" fillId="2" borderId="1" xfId="0" applyFont="1" applyFill="1" applyBorder="1"/>
    <xf numFmtId="10" fontId="2" fillId="5" borderId="7" xfId="0" applyNumberFormat="1" applyFont="1" applyFill="1" applyBorder="1" applyAlignment="1">
      <alignment horizontal="center"/>
    </xf>
    <xf numFmtId="10" fontId="2" fillId="5" borderId="8" xfId="0" applyNumberFormat="1" applyFont="1" applyFill="1" applyBorder="1" applyAlignment="1">
      <alignment horizontal="center"/>
    </xf>
    <xf numFmtId="10" fontId="2" fillId="5" borderId="9" xfId="0" applyNumberFormat="1" applyFont="1" applyFill="1" applyBorder="1" applyAlignment="1">
      <alignment horizontal="center"/>
    </xf>
    <xf numFmtId="165" fontId="5" fillId="3" borderId="1" xfId="0" applyNumberFormat="1" applyFont="1" applyFill="1" applyBorder="1"/>
    <xf numFmtId="0" fontId="5" fillId="2" borderId="1" xfId="0" applyFont="1" applyFill="1" applyBorder="1" applyAlignment="1">
      <alignment horizontal="right"/>
    </xf>
    <xf numFmtId="10" fontId="2" fillId="3" borderId="1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8" fontId="0" fillId="2" borderId="9" xfId="0" applyNumberFormat="1" applyFill="1" applyBorder="1"/>
    <xf numFmtId="0" fontId="0" fillId="2" borderId="14" xfId="0" applyFill="1" applyBorder="1" applyAlignment="1">
      <alignment horizontal="right"/>
    </xf>
    <xf numFmtId="166" fontId="0" fillId="3" borderId="3" xfId="0" applyNumberFormat="1" applyFill="1" applyBorder="1"/>
    <xf numFmtId="166" fontId="0" fillId="3" borderId="4" xfId="0" applyNumberFormat="1" applyFill="1" applyBorder="1"/>
    <xf numFmtId="166" fontId="0" fillId="3" borderId="2" xfId="0" applyNumberFormat="1" applyFill="1" applyBorder="1"/>
    <xf numFmtId="166" fontId="0" fillId="3" borderId="10" xfId="0" applyNumberFormat="1" applyFill="1" applyBorder="1"/>
    <xf numFmtId="166" fontId="0" fillId="3" borderId="0" xfId="0" applyNumberFormat="1" applyFill="1" applyBorder="1"/>
    <xf numFmtId="166" fontId="0" fillId="3" borderId="6" xfId="0" applyNumberForma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6" fontId="0" fillId="3" borderId="9" xfId="0" applyNumberFormat="1" applyFill="1" applyBorder="1"/>
    <xf numFmtId="166" fontId="0" fillId="3" borderId="7" xfId="0" applyNumberFormat="1" applyFill="1" applyBorder="1"/>
    <xf numFmtId="166" fontId="0" fillId="3" borderId="12" xfId="0" applyNumberFormat="1" applyFill="1" applyBorder="1"/>
    <xf numFmtId="166" fontId="0" fillId="2" borderId="0" xfId="0" applyNumberFormat="1" applyFill="1" applyBorder="1"/>
    <xf numFmtId="166" fontId="0" fillId="3" borderId="13" xfId="0" applyNumberFormat="1" applyFill="1" applyBorder="1"/>
    <xf numFmtId="166" fontId="0" fillId="3" borderId="15" xfId="0" applyNumberFormat="1" applyFill="1" applyBorder="1"/>
    <xf numFmtId="166" fontId="4" fillId="3" borderId="15" xfId="0" applyNumberFormat="1" applyFont="1" applyFill="1" applyBorder="1"/>
    <xf numFmtId="0" fontId="15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3" fontId="2" fillId="3" borderId="2" xfId="0" applyNumberFormat="1" applyFont="1" applyFill="1" applyBorder="1"/>
    <xf numFmtId="0" fontId="2" fillId="3" borderId="3" xfId="0" applyFont="1" applyFill="1" applyBorder="1"/>
    <xf numFmtId="3" fontId="2" fillId="3" borderId="5" xfId="0" applyNumberFormat="1" applyFont="1" applyFill="1" applyBorder="1"/>
    <xf numFmtId="0" fontId="2" fillId="3" borderId="0" xfId="0" applyFont="1" applyFill="1" applyBorder="1"/>
    <xf numFmtId="3" fontId="2" fillId="3" borderId="7" xfId="0" applyNumberFormat="1" applyFont="1" applyFill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3" fontId="2" fillId="3" borderId="4" xfId="0" applyNumberFormat="1" applyFont="1" applyFill="1" applyBorder="1"/>
    <xf numFmtId="3" fontId="2" fillId="3" borderId="6" xfId="0" applyNumberFormat="1" applyFont="1" applyFill="1" applyBorder="1"/>
    <xf numFmtId="3" fontId="2" fillId="3" borderId="9" xfId="0" applyNumberFormat="1" applyFon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2" fillId="3" borderId="2" xfId="0" applyNumberFormat="1" applyFont="1" applyFill="1" applyBorder="1" applyAlignment="1">
      <alignment horizontal="centerContinuous"/>
    </xf>
    <xf numFmtId="3" fontId="2" fillId="3" borderId="3" xfId="0" applyNumberFormat="1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Continuous"/>
    </xf>
    <xf numFmtId="3" fontId="3" fillId="3" borderId="6" xfId="0" applyNumberFormat="1" applyFont="1" applyFill="1" applyBorder="1"/>
    <xf numFmtId="3" fontId="3" fillId="3" borderId="9" xfId="0" applyNumberFormat="1" applyFont="1" applyFill="1" applyBorder="1"/>
    <xf numFmtId="3" fontId="3" fillId="3" borderId="5" xfId="0" applyNumberFormat="1" applyFont="1" applyFill="1" applyBorder="1"/>
    <xf numFmtId="3" fontId="3" fillId="3" borderId="0" xfId="0" applyNumberFormat="1" applyFont="1" applyFill="1" applyBorder="1"/>
    <xf numFmtId="3" fontId="3" fillId="3" borderId="7" xfId="0" applyNumberFormat="1" applyFont="1" applyFill="1" applyBorder="1"/>
    <xf numFmtId="3" fontId="3" fillId="3" borderId="8" xfId="0" applyNumberFormat="1" applyFont="1" applyFill="1" applyBorder="1"/>
    <xf numFmtId="0" fontId="2" fillId="3" borderId="5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9" fontId="2" fillId="3" borderId="6" xfId="0" applyNumberFormat="1" applyFont="1" applyFill="1" applyBorder="1"/>
    <xf numFmtId="3" fontId="3" fillId="3" borderId="2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centerContinuous"/>
    </xf>
    <xf numFmtId="4" fontId="2" fillId="3" borderId="0" xfId="0" applyNumberFormat="1" applyFont="1" applyFill="1" applyBorder="1"/>
    <xf numFmtId="9" fontId="2" fillId="3" borderId="9" xfId="0" applyNumberFormat="1" applyFont="1" applyFill="1" applyBorder="1"/>
    <xf numFmtId="4" fontId="2" fillId="3" borderId="7" xfId="0" applyNumberFormat="1" applyFont="1" applyFill="1" applyBorder="1" applyAlignment="1">
      <alignment horizontal="centerContinuous"/>
    </xf>
    <xf numFmtId="4" fontId="2" fillId="3" borderId="8" xfId="0" applyNumberFormat="1" applyFont="1" applyFill="1" applyBorder="1" applyAlignment="1">
      <alignment horizontal="centerContinuous"/>
    </xf>
    <xf numFmtId="3" fontId="3" fillId="3" borderId="7" xfId="0" applyNumberFormat="1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0" fontId="0" fillId="2" borderId="10" xfId="0" applyFill="1" applyBorder="1" applyAlignment="1"/>
    <xf numFmtId="9" fontId="2" fillId="3" borderId="14" xfId="0" applyNumberFormat="1" applyFont="1" applyFill="1" applyBorder="1"/>
    <xf numFmtId="0" fontId="2" fillId="3" borderId="13" xfId="0" applyFont="1" applyFill="1" applyBorder="1" applyAlignment="1">
      <alignment horizontal="centerContinuous"/>
    </xf>
    <xf numFmtId="0" fontId="2" fillId="3" borderId="15" xfId="0" applyFont="1" applyFill="1" applyBorder="1" applyAlignment="1">
      <alignment horizontal="centerContinuous"/>
    </xf>
    <xf numFmtId="3" fontId="3" fillId="3" borderId="13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/>
    </xf>
    <xf numFmtId="3" fontId="3" fillId="3" borderId="14" xfId="0" applyNumberFormat="1" applyFont="1" applyFill="1" applyBorder="1"/>
    <xf numFmtId="3" fontId="2" fillId="3" borderId="7" xfId="0" applyNumberFormat="1" applyFont="1" applyFill="1" applyBorder="1" applyAlignment="1">
      <alignment horizontal="centerContinuous"/>
    </xf>
    <xf numFmtId="3" fontId="3" fillId="3" borderId="8" xfId="0" applyNumberFormat="1" applyFont="1" applyFill="1" applyBorder="1" applyAlignment="1">
      <alignment horizontal="centerContinuous"/>
    </xf>
    <xf numFmtId="3" fontId="0" fillId="2" borderId="0" xfId="0" applyNumberFormat="1" applyFill="1" applyBorder="1"/>
    <xf numFmtId="166" fontId="2" fillId="3" borderId="4" xfId="0" applyNumberFormat="1" applyFont="1" applyFill="1" applyBorder="1"/>
    <xf numFmtId="166" fontId="2" fillId="3" borderId="6" xfId="0" applyNumberFormat="1" applyFont="1" applyFill="1" applyBorder="1"/>
    <xf numFmtId="166" fontId="2" fillId="3" borderId="9" xfId="0" applyNumberFormat="1" applyFont="1" applyFill="1" applyBorder="1"/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166" fontId="2" fillId="5" borderId="2" xfId="0" applyNumberFormat="1" applyFont="1" applyFill="1" applyBorder="1"/>
    <xf numFmtId="166" fontId="2" fillId="5" borderId="3" xfId="0" applyNumberFormat="1" applyFont="1" applyFill="1" applyBorder="1"/>
    <xf numFmtId="166" fontId="2" fillId="5" borderId="5" xfId="0" applyNumberFormat="1" applyFont="1" applyFill="1" applyBorder="1"/>
    <xf numFmtId="166" fontId="2" fillId="5" borderId="0" xfId="0" applyNumberFormat="1" applyFont="1" applyFill="1" applyBorder="1"/>
    <xf numFmtId="166" fontId="2" fillId="5" borderId="7" xfId="0" applyNumberFormat="1" applyFont="1" applyFill="1" applyBorder="1"/>
    <xf numFmtId="166" fontId="2" fillId="5" borderId="8" xfId="0" applyNumberFormat="1" applyFont="1" applyFill="1" applyBorder="1"/>
    <xf numFmtId="166" fontId="2" fillId="5" borderId="4" xfId="0" applyNumberFormat="1" applyFont="1" applyFill="1" applyBorder="1"/>
    <xf numFmtId="166" fontId="2" fillId="5" borderId="6" xfId="0" applyNumberFormat="1" applyFont="1" applyFill="1" applyBorder="1"/>
    <xf numFmtId="166" fontId="2" fillId="5" borderId="9" xfId="0" applyNumberFormat="1" applyFont="1" applyFill="1" applyBorder="1"/>
    <xf numFmtId="166" fontId="0" fillId="3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928688</xdr:colOff>
      <xdr:row>21</xdr:row>
      <xdr:rowOff>119063</xdr:rowOff>
    </xdr:from>
    <xdr:to>
      <xdr:col>1</xdr:col>
      <xdr:colOff>2500313</xdr:colOff>
      <xdr:row>25</xdr:row>
      <xdr:rowOff>147638</xdr:rowOff>
    </xdr:to>
    <xdr:sp macro="" textlink="">
      <xdr:nvSpPr>
        <xdr:cNvPr id="2" name="TextBox 1"/>
        <xdr:cNvSpPr txBox="1"/>
      </xdr:nvSpPr>
      <xdr:spPr>
        <a:xfrm>
          <a:off x="928688" y="4281488"/>
          <a:ext cx="29813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A detailed breakdown of</a:t>
          </a:r>
          <a:r>
            <a:rPr lang="en-GB" sz="1100" baseline="0"/>
            <a:t> the structure of Transmission Capital Costs is set out in the Structure of Capital Costs Worksheet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600075</xdr:colOff>
      <xdr:row>7</xdr:row>
      <xdr:rowOff>52388</xdr:rowOff>
    </xdr:from>
    <xdr:to>
      <xdr:col>20</xdr:col>
      <xdr:colOff>752475</xdr:colOff>
      <xdr:row>10</xdr:row>
      <xdr:rowOff>147638</xdr:rowOff>
    </xdr:to>
    <xdr:sp macro="" textlink="">
      <xdr:nvSpPr>
        <xdr:cNvPr id="2" name="TextBox 1"/>
        <xdr:cNvSpPr txBox="1"/>
      </xdr:nvSpPr>
      <xdr:spPr>
        <a:xfrm>
          <a:off x="16711613" y="1443038"/>
          <a:ext cx="3714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Applicants need to set the Distribution Tariff for Domestic supply</a:t>
          </a:r>
          <a:r>
            <a:rPr lang="en-GB" sz="1100" baseline="0"/>
            <a:t> points so that the Allowed  Collected Revenue Check is zero using the Goal Seek function.</a:t>
          </a:r>
          <a:endParaRPr lang="en-GB" sz="1100"/>
        </a:p>
      </xdr:txBody>
    </xdr:sp>
    <xdr:clientData/>
  </xdr:twoCellAnchor>
  <xdr:twoCellAnchor>
    <xdr:from>
      <xdr:col>0</xdr:col>
      <xdr:colOff>647699</xdr:colOff>
      <xdr:row>22</xdr:row>
      <xdr:rowOff>71438</xdr:rowOff>
    </xdr:from>
    <xdr:to>
      <xdr:col>3</xdr:col>
      <xdr:colOff>700086</xdr:colOff>
      <xdr:row>25</xdr:row>
      <xdr:rowOff>23813</xdr:rowOff>
    </xdr:to>
    <xdr:sp macro="" textlink="">
      <xdr:nvSpPr>
        <xdr:cNvPr id="3" name="TextBox 2"/>
        <xdr:cNvSpPr txBox="1"/>
      </xdr:nvSpPr>
      <xdr:spPr>
        <a:xfrm>
          <a:off x="647699" y="4462463"/>
          <a:ext cx="45815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A detailed breakdown of</a:t>
          </a:r>
          <a:r>
            <a:rPr lang="en-GB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structure of Distrubution Capital Costs is set out in the Structure of Capital Costs Worksheet</a:t>
          </a:r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6"/>
  <sheetViews>
    <sheetView tabSelected="1" workbookViewId="0">
      <selection activeCell="A10" sqref="A10"/>
    </sheetView>
  </sheetViews>
  <sheetFormatPr defaultRowHeight="14.4"/>
  <cols>
    <col min="1" max="1" width="19.77734375" customWidth="1"/>
    <col min="2" max="2" width="36.44140625" customWidth="1"/>
    <col min="3" max="3" width="16.5546875" customWidth="1"/>
    <col min="4" max="4" width="10.88671875" customWidth="1"/>
    <col min="6" max="6" width="11" customWidth="1"/>
    <col min="8" max="8" width="9" style="37"/>
    <col min="9" max="10" width="9.109375" style="63"/>
    <col min="11" max="11" width="11.5546875" style="37" customWidth="1"/>
    <col min="12" max="12" width="9" style="37"/>
    <col min="13" max="13" width="9.77734375" style="37" customWidth="1"/>
    <col min="14" max="14" width="12.44140625" style="37" customWidth="1"/>
    <col min="15" max="16" width="17.5546875" style="37" customWidth="1"/>
    <col min="17" max="23" width="14.109375" style="37" customWidth="1"/>
    <col min="24" max="24" width="9" style="37"/>
    <col min="26" max="26" width="13.88671875" customWidth="1"/>
    <col min="27" max="27" width="19" customWidth="1"/>
    <col min="28" max="28" width="19.44140625" customWidth="1"/>
    <col min="29" max="29" width="14.77734375" customWidth="1"/>
    <col min="30" max="30" width="13.21875" customWidth="1"/>
  </cols>
  <sheetData>
    <row r="1" spans="1:30">
      <c r="A1" s="1"/>
      <c r="B1" s="2"/>
      <c r="C1" s="2"/>
      <c r="D1" s="2"/>
      <c r="E1" s="2"/>
      <c r="F1" s="2"/>
      <c r="G1" s="2"/>
      <c r="H1" s="2"/>
      <c r="I1" s="2"/>
      <c r="J1" s="60"/>
      <c r="K1" s="60"/>
      <c r="L1" s="6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AA1" s="1"/>
      <c r="AB1" s="2"/>
      <c r="AC1" s="2"/>
      <c r="AD1" s="3"/>
    </row>
    <row r="2" spans="1:30">
      <c r="A2" s="4"/>
      <c r="B2" s="5"/>
      <c r="C2" s="5"/>
      <c r="D2" s="5"/>
      <c r="E2" s="5"/>
      <c r="F2" s="5"/>
      <c r="G2" s="5"/>
      <c r="H2" s="5"/>
      <c r="I2" s="5"/>
      <c r="J2" s="61"/>
      <c r="K2" s="61"/>
      <c r="L2" s="6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AA2" s="4"/>
      <c r="AB2" s="5"/>
      <c r="AC2" s="5"/>
      <c r="AD2" s="6"/>
    </row>
    <row r="3" spans="1:30" s="13" customFormat="1" ht="15.6">
      <c r="A3" s="10" t="s">
        <v>88</v>
      </c>
      <c r="B3" s="11"/>
      <c r="C3" s="11"/>
      <c r="D3" s="11"/>
      <c r="E3" s="11"/>
      <c r="F3" s="11"/>
      <c r="G3" s="11"/>
      <c r="H3" s="11"/>
      <c r="I3" s="11"/>
      <c r="J3" s="62"/>
      <c r="K3" s="62"/>
      <c r="L3" s="6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AA3" s="10" t="s">
        <v>228</v>
      </c>
      <c r="AB3" s="11"/>
      <c r="AC3" s="11"/>
      <c r="AD3" s="12"/>
    </row>
    <row r="4" spans="1:30" s="13" customFormat="1" ht="15.6">
      <c r="A4" s="10"/>
      <c r="B4" s="11"/>
      <c r="C4" s="11"/>
      <c r="D4" s="11"/>
      <c r="E4" s="11"/>
      <c r="F4" s="11"/>
      <c r="G4" s="11"/>
      <c r="H4" s="11"/>
      <c r="I4" s="11"/>
      <c r="J4" s="62"/>
      <c r="K4" s="62"/>
      <c r="L4" s="6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AA4" s="10"/>
      <c r="AB4" s="11"/>
      <c r="AC4" s="11"/>
      <c r="AD4" s="12"/>
    </row>
    <row r="5" spans="1:30" s="13" customFormat="1" ht="15.6">
      <c r="A5" s="269" t="s">
        <v>44</v>
      </c>
      <c r="B5" s="270"/>
      <c r="C5" s="270"/>
      <c r="D5" s="271"/>
      <c r="E5" s="11"/>
      <c r="F5" s="11"/>
      <c r="G5" s="11"/>
      <c r="H5" s="11"/>
      <c r="I5" s="11"/>
      <c r="J5" s="62"/>
      <c r="K5" s="62"/>
      <c r="L5" s="6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AA5" s="10"/>
      <c r="AB5" s="11"/>
      <c r="AC5" s="11"/>
      <c r="AD5" s="12"/>
    </row>
    <row r="6" spans="1:30" s="13" customFormat="1" ht="15.6">
      <c r="A6" s="85" t="s">
        <v>91</v>
      </c>
      <c r="B6" s="69"/>
      <c r="C6" s="11"/>
      <c r="D6" s="12"/>
      <c r="E6" s="11"/>
      <c r="F6" s="11"/>
      <c r="G6" s="11"/>
      <c r="H6" s="11"/>
      <c r="I6" s="11"/>
      <c r="J6" s="62"/>
      <c r="K6" s="62"/>
      <c r="L6" s="6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  <c r="AA6" s="76"/>
      <c r="AB6" s="68"/>
      <c r="AC6" s="71" t="s">
        <v>47</v>
      </c>
      <c r="AD6" s="97"/>
    </row>
    <row r="7" spans="1:30" s="13" customFormat="1" ht="15.6">
      <c r="A7" s="85" t="s">
        <v>45</v>
      </c>
      <c r="B7" s="69"/>
      <c r="C7" s="11"/>
      <c r="D7" s="12"/>
      <c r="E7" s="11"/>
      <c r="F7" s="11"/>
      <c r="G7" s="11"/>
      <c r="H7" s="11"/>
      <c r="I7" s="11"/>
      <c r="J7" s="62"/>
      <c r="K7" s="62"/>
      <c r="L7" s="6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AA7" s="101"/>
      <c r="AB7" s="102"/>
      <c r="AC7" s="73" t="s">
        <v>48</v>
      </c>
      <c r="AD7" s="97"/>
    </row>
    <row r="8" spans="1:30" s="13" customFormat="1" ht="15.6">
      <c r="A8" s="84">
        <v>0.56000000000000005</v>
      </c>
      <c r="B8" s="141" t="s">
        <v>89</v>
      </c>
      <c r="C8" s="272"/>
      <c r="D8" s="273"/>
      <c r="E8" s="11"/>
      <c r="F8" s="11"/>
      <c r="G8" s="11"/>
      <c r="H8" s="11"/>
      <c r="I8" s="11"/>
      <c r="J8" s="62"/>
      <c r="K8" s="62"/>
      <c r="L8" s="6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AA8" s="1" t="s">
        <v>175</v>
      </c>
      <c r="AB8" s="3"/>
      <c r="AC8" s="311">
        <v>200</v>
      </c>
      <c r="AD8" s="92"/>
    </row>
    <row r="9" spans="1:30" s="13" customFormat="1" ht="15.6">
      <c r="A9" s="10"/>
      <c r="B9" s="11"/>
      <c r="C9" s="11"/>
      <c r="D9" s="11"/>
      <c r="E9" s="11"/>
      <c r="F9" s="11"/>
      <c r="G9" s="11"/>
      <c r="H9" s="11"/>
      <c r="I9" s="11"/>
      <c r="J9" s="62"/>
      <c r="K9" s="62"/>
      <c r="L9" s="6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  <c r="AA9" s="7" t="s">
        <v>176</v>
      </c>
      <c r="AB9" s="9"/>
      <c r="AC9" s="312">
        <v>100</v>
      </c>
      <c r="AD9" s="92"/>
    </row>
    <row r="10" spans="1:30" s="13" customFormat="1" ht="15.6">
      <c r="A10" s="10"/>
      <c r="B10" s="11"/>
      <c r="C10" s="11"/>
      <c r="D10" s="11"/>
      <c r="E10" s="11"/>
      <c r="F10" s="11"/>
      <c r="G10" s="11"/>
      <c r="H10" s="11"/>
      <c r="I10" s="11"/>
      <c r="J10" s="62"/>
      <c r="K10" s="62"/>
      <c r="L10" s="6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  <c r="AA10" s="4"/>
      <c r="AB10" s="5"/>
      <c r="AC10" s="5"/>
      <c r="AD10" s="92"/>
    </row>
    <row r="11" spans="1:30" s="13" customFormat="1" ht="15.6">
      <c r="A11" s="10"/>
      <c r="B11" s="274" t="s">
        <v>96</v>
      </c>
      <c r="C11" s="41">
        <v>1</v>
      </c>
      <c r="D11" s="233">
        <v>2</v>
      </c>
      <c r="E11" s="233">
        <v>3</v>
      </c>
      <c r="F11" s="233">
        <v>4</v>
      </c>
      <c r="G11" s="233">
        <v>5</v>
      </c>
      <c r="H11" s="233">
        <v>6</v>
      </c>
      <c r="I11" s="6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AA11" s="90"/>
      <c r="AB11" s="91"/>
      <c r="AC11" s="91"/>
      <c r="AD11" s="92"/>
    </row>
    <row r="12" spans="1:30" s="13" customFormat="1" ht="15.6">
      <c r="A12" s="10"/>
      <c r="B12" s="253" t="s">
        <v>186</v>
      </c>
      <c r="C12" s="314">
        <v>0</v>
      </c>
      <c r="D12" s="315">
        <v>0</v>
      </c>
      <c r="E12" s="315">
        <v>0</v>
      </c>
      <c r="F12" s="315">
        <v>0</v>
      </c>
      <c r="G12" s="315">
        <v>0</v>
      </c>
      <c r="H12" s="315">
        <v>0</v>
      </c>
      <c r="I12" s="6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AA12" s="1" t="s">
        <v>230</v>
      </c>
      <c r="AB12" s="2"/>
      <c r="AC12" s="106">
        <v>127.89781715599595</v>
      </c>
      <c r="AD12" s="247"/>
    </row>
    <row r="13" spans="1:30" s="13" customFormat="1" ht="15.6">
      <c r="A13" s="10"/>
      <c r="B13" s="11"/>
      <c r="C13" s="11"/>
      <c r="D13" s="11"/>
      <c r="E13" s="11"/>
      <c r="F13" s="11"/>
      <c r="G13" s="11"/>
      <c r="H13" s="11"/>
      <c r="I13" s="11"/>
      <c r="J13" s="62"/>
      <c r="K13" s="62"/>
      <c r="L13" s="62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AA13" s="4" t="s">
        <v>231</v>
      </c>
      <c r="AB13" s="5"/>
      <c r="AC13" s="105">
        <f>X64</f>
        <v>47.029208054813523</v>
      </c>
      <c r="AD13" s="247"/>
    </row>
    <row r="14" spans="1:30" s="13" customFormat="1" ht="15.6">
      <c r="A14" s="10"/>
      <c r="B14" s="11"/>
      <c r="C14" s="11"/>
      <c r="D14" s="11"/>
      <c r="E14" s="11"/>
      <c r="F14" s="11"/>
      <c r="G14" s="11"/>
      <c r="H14" s="11"/>
      <c r="I14" s="11"/>
      <c r="J14" s="62"/>
      <c r="K14" s="62"/>
      <c r="L14" s="6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  <c r="AA14" s="4" t="s">
        <v>232</v>
      </c>
      <c r="AB14" s="5"/>
      <c r="AC14" s="104">
        <f>ROUND(((AC13/AC12)-1)*100,0)</f>
        <v>-63</v>
      </c>
      <c r="AD14" s="247"/>
    </row>
    <row r="15" spans="1:30" s="13" customFormat="1" ht="15.6">
      <c r="A15" s="85"/>
      <c r="B15" s="41" t="s">
        <v>29</v>
      </c>
      <c r="C15" s="42"/>
      <c r="D15" s="43"/>
      <c r="E15" s="11"/>
      <c r="F15" s="11"/>
      <c r="G15" s="11"/>
      <c r="H15" s="11"/>
      <c r="I15" s="11"/>
      <c r="J15" s="62"/>
      <c r="K15" s="62"/>
      <c r="L15" s="62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AA15" s="90" t="s">
        <v>49</v>
      </c>
      <c r="AB15" s="5"/>
      <c r="AC15" s="205">
        <v>700</v>
      </c>
      <c r="AD15" s="247"/>
    </row>
    <row r="16" spans="1:30" s="13" customFormat="1" ht="15.6">
      <c r="A16" s="85"/>
      <c r="B16" s="1" t="s">
        <v>173</v>
      </c>
      <c r="C16" s="2"/>
      <c r="D16" s="38">
        <v>0.02</v>
      </c>
      <c r="E16" s="11"/>
      <c r="F16" s="11"/>
      <c r="G16" s="11"/>
      <c r="H16" s="11"/>
      <c r="I16" s="11"/>
      <c r="J16" s="226"/>
      <c r="K16" s="79"/>
      <c r="L16" s="202"/>
      <c r="M16" s="75" t="s">
        <v>43</v>
      </c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80"/>
      <c r="Y16" s="12"/>
      <c r="AA16" s="7" t="s">
        <v>233</v>
      </c>
      <c r="AB16" s="8"/>
      <c r="AC16" s="206">
        <v>35</v>
      </c>
      <c r="AD16" s="247"/>
    </row>
    <row r="17" spans="1:30" s="13" customFormat="1" ht="15.6">
      <c r="A17" s="85"/>
      <c r="B17" s="4" t="s">
        <v>46</v>
      </c>
      <c r="C17" s="5"/>
      <c r="D17" s="39">
        <v>5.0000000000000001E-3</v>
      </c>
      <c r="E17" s="11"/>
      <c r="F17" s="11"/>
      <c r="G17" s="11"/>
      <c r="H17" s="11"/>
      <c r="I17" s="11"/>
      <c r="J17" s="123"/>
      <c r="K17" s="124"/>
      <c r="L17" s="202"/>
      <c r="M17" s="67"/>
      <c r="N17" s="68"/>
      <c r="O17" s="74" t="s">
        <v>39</v>
      </c>
      <c r="P17" s="80"/>
      <c r="Q17" s="74" t="s">
        <v>40</v>
      </c>
      <c r="R17" s="75"/>
      <c r="S17" s="75"/>
      <c r="T17" s="75"/>
      <c r="U17" s="75"/>
      <c r="V17" s="75"/>
      <c r="W17" s="80"/>
      <c r="X17" s="79" t="s">
        <v>41</v>
      </c>
      <c r="Y17" s="12"/>
      <c r="AA17" s="90"/>
      <c r="AB17" s="91"/>
      <c r="AC17" s="99">
        <f>AC15-(AC14*AC16)</f>
        <v>2905</v>
      </c>
      <c r="AD17" s="92"/>
    </row>
    <row r="18" spans="1:30" s="13" customFormat="1" ht="15.6">
      <c r="A18" s="10"/>
      <c r="B18" s="7" t="s">
        <v>2</v>
      </c>
      <c r="C18" s="8"/>
      <c r="D18" s="40">
        <f>SUM(D16:D17)</f>
        <v>2.5000000000000001E-2</v>
      </c>
      <c r="E18" s="11"/>
      <c r="F18" s="11"/>
      <c r="G18" s="11"/>
      <c r="H18" s="11"/>
      <c r="I18" s="11"/>
      <c r="J18" s="123"/>
      <c r="K18" s="124"/>
      <c r="L18" s="98"/>
      <c r="M18" s="69"/>
      <c r="N18" s="97"/>
      <c r="O18" s="394"/>
      <c r="P18" s="395"/>
      <c r="Q18" s="226"/>
      <c r="R18" s="202" t="s">
        <v>225</v>
      </c>
      <c r="S18" s="202" t="s">
        <v>224</v>
      </c>
      <c r="T18" s="202"/>
      <c r="U18" s="202" t="s">
        <v>226</v>
      </c>
      <c r="V18" s="79"/>
      <c r="W18" s="71"/>
      <c r="X18" s="124"/>
      <c r="Y18" s="12"/>
      <c r="AA18" s="90"/>
      <c r="AB18" s="91"/>
      <c r="AC18" s="91"/>
      <c r="AD18" s="92"/>
    </row>
    <row r="19" spans="1:30" ht="15.6">
      <c r="A19" s="4"/>
      <c r="B19" s="5"/>
      <c r="C19" s="11"/>
      <c r="D19" s="5"/>
      <c r="E19" s="5"/>
      <c r="F19" s="11"/>
      <c r="G19" s="200"/>
      <c r="H19" s="200"/>
      <c r="I19" s="200"/>
      <c r="J19" s="70" t="s">
        <v>21</v>
      </c>
      <c r="K19" s="78" t="s">
        <v>92</v>
      </c>
      <c r="L19" s="77" t="s">
        <v>97</v>
      </c>
      <c r="M19" s="77" t="s">
        <v>35</v>
      </c>
      <c r="N19" s="78" t="s">
        <v>38</v>
      </c>
      <c r="O19" s="70" t="s">
        <v>36</v>
      </c>
      <c r="P19" s="78" t="s">
        <v>37</v>
      </c>
      <c r="Q19" s="70" t="s">
        <v>30</v>
      </c>
      <c r="R19" s="77" t="s">
        <v>223</v>
      </c>
      <c r="S19" s="77" t="s">
        <v>5</v>
      </c>
      <c r="T19" s="77" t="s">
        <v>13</v>
      </c>
      <c r="U19" s="77" t="s">
        <v>227</v>
      </c>
      <c r="V19" s="78" t="s">
        <v>12</v>
      </c>
      <c r="W19" s="73" t="s">
        <v>31</v>
      </c>
      <c r="X19" s="78" t="s">
        <v>42</v>
      </c>
      <c r="Y19" s="12"/>
      <c r="Z19" s="182"/>
      <c r="AA19" s="90"/>
      <c r="AB19" s="91"/>
      <c r="AC19" s="91"/>
      <c r="AD19" s="92"/>
    </row>
    <row r="20" spans="1:30" ht="15.6">
      <c r="A20" s="4"/>
      <c r="B20" s="5"/>
      <c r="C20" s="11"/>
      <c r="D20" s="5"/>
      <c r="E20" s="5"/>
      <c r="F20" s="11"/>
      <c r="G20" s="200"/>
      <c r="H20" s="200"/>
      <c r="I20" s="5"/>
      <c r="J20" s="88">
        <v>1</v>
      </c>
      <c r="K20" s="238">
        <f>ROUNDUP(J20/5,0)</f>
        <v>1</v>
      </c>
      <c r="L20" s="235">
        <f t="shared" ref="L20:L59" si="0">HLOOKUP(K20,tror,2)</f>
        <v>0</v>
      </c>
      <c r="M20" s="323">
        <f>C44</f>
        <v>52.089999999999989</v>
      </c>
      <c r="N20" s="324">
        <f t="shared" ref="N20:N59" si="1">M20-O20</f>
        <v>50.787749999999988</v>
      </c>
      <c r="O20" s="325">
        <f t="shared" ref="O20:O59" si="2">-PPMT(L20,J20,$J$59,$M$20)</f>
        <v>1.3022499999999997</v>
      </c>
      <c r="P20" s="324">
        <f t="shared" ref="P20:P59" si="3">-IPMT(L20,J20,$J$59,$M$20)</f>
        <v>0</v>
      </c>
      <c r="Q20" s="396">
        <v>0</v>
      </c>
      <c r="R20" s="397">
        <v>0</v>
      </c>
      <c r="S20" s="397">
        <v>0</v>
      </c>
      <c r="T20" s="397">
        <v>0</v>
      </c>
      <c r="U20" s="397">
        <v>0</v>
      </c>
      <c r="V20" s="402">
        <v>0</v>
      </c>
      <c r="W20" s="391">
        <v>0.89999999999999991</v>
      </c>
      <c r="X20" s="326">
        <f t="shared" ref="X20:X59" si="4">SUM(O20:W20)</f>
        <v>2.2022499999999994</v>
      </c>
      <c r="Y20" s="201"/>
      <c r="Z20" s="182"/>
      <c r="AA20" s="107" t="s">
        <v>50</v>
      </c>
      <c r="AB20" s="108"/>
      <c r="AC20" s="109">
        <f>AC8+AC9+AC17</f>
        <v>3205</v>
      </c>
      <c r="AD20" s="92"/>
    </row>
    <row r="21" spans="1:30" ht="15.6">
      <c r="A21" s="4"/>
      <c r="B21" s="14"/>
      <c r="C21" s="318" t="s">
        <v>202</v>
      </c>
      <c r="D21" s="319">
        <v>3.5000000000000003E-2</v>
      </c>
      <c r="E21" s="5"/>
      <c r="F21" s="11"/>
      <c r="G21" s="200"/>
      <c r="H21" s="200"/>
      <c r="I21" s="5"/>
      <c r="J21" s="20">
        <v>2</v>
      </c>
      <c r="K21" s="239">
        <f t="shared" ref="K21:K59" si="5">ROUNDUP(J21/5,0)</f>
        <v>1</v>
      </c>
      <c r="L21" s="236">
        <f t="shared" si="0"/>
        <v>0</v>
      </c>
      <c r="M21" s="327">
        <f>N20</f>
        <v>50.787749999999988</v>
      </c>
      <c r="N21" s="328">
        <f t="shared" si="1"/>
        <v>49.485499999999988</v>
      </c>
      <c r="O21" s="329">
        <f t="shared" si="2"/>
        <v>1.3022499999999997</v>
      </c>
      <c r="P21" s="328">
        <f t="shared" si="3"/>
        <v>0</v>
      </c>
      <c r="Q21" s="398">
        <v>0</v>
      </c>
      <c r="R21" s="399">
        <v>0</v>
      </c>
      <c r="S21" s="399">
        <v>0</v>
      </c>
      <c r="T21" s="399">
        <v>0</v>
      </c>
      <c r="U21" s="399">
        <v>0</v>
      </c>
      <c r="V21" s="403">
        <v>0</v>
      </c>
      <c r="W21" s="392">
        <v>0.89999999999999991</v>
      </c>
      <c r="X21" s="105">
        <f t="shared" si="4"/>
        <v>2.2022499999999994</v>
      </c>
      <c r="Y21" s="201"/>
      <c r="Z21" s="182"/>
      <c r="AA21" s="4"/>
      <c r="AB21" s="5"/>
      <c r="AC21" s="5"/>
      <c r="AD21" s="92"/>
    </row>
    <row r="22" spans="1:30" ht="15.6">
      <c r="A22" s="4"/>
      <c r="B22" s="5"/>
      <c r="C22" s="11"/>
      <c r="D22" s="5"/>
      <c r="E22" s="5"/>
      <c r="F22" s="11"/>
      <c r="G22" s="200"/>
      <c r="H22" s="200"/>
      <c r="I22" s="5"/>
      <c r="J22" s="20">
        <v>3</v>
      </c>
      <c r="K22" s="239">
        <f t="shared" si="5"/>
        <v>1</v>
      </c>
      <c r="L22" s="236">
        <f t="shared" si="0"/>
        <v>0</v>
      </c>
      <c r="M22" s="327">
        <f t="shared" ref="M22:M59" si="6">N21</f>
        <v>49.485499999999988</v>
      </c>
      <c r="N22" s="328">
        <f t="shared" si="1"/>
        <v>48.183249999999987</v>
      </c>
      <c r="O22" s="329">
        <f t="shared" si="2"/>
        <v>1.3022499999999997</v>
      </c>
      <c r="P22" s="328">
        <f t="shared" si="3"/>
        <v>0</v>
      </c>
      <c r="Q22" s="398">
        <v>0</v>
      </c>
      <c r="R22" s="399">
        <v>0</v>
      </c>
      <c r="S22" s="399">
        <v>0</v>
      </c>
      <c r="T22" s="399">
        <v>0</v>
      </c>
      <c r="U22" s="399">
        <v>0</v>
      </c>
      <c r="V22" s="403">
        <v>0</v>
      </c>
      <c r="W22" s="392">
        <v>0.89999999999999991</v>
      </c>
      <c r="X22" s="105">
        <f t="shared" si="4"/>
        <v>2.2022499999999994</v>
      </c>
      <c r="Y22" s="201"/>
      <c r="Z22" s="182"/>
      <c r="AA22" s="93"/>
      <c r="AB22" s="94"/>
      <c r="AC22" s="94"/>
      <c r="AD22" s="95"/>
    </row>
    <row r="23" spans="1:30" ht="15.6">
      <c r="A23" s="4"/>
      <c r="B23" s="5"/>
      <c r="C23" s="11"/>
      <c r="D23" s="5"/>
      <c r="E23" s="5"/>
      <c r="F23" s="11"/>
      <c r="G23" s="200"/>
      <c r="H23" s="200"/>
      <c r="I23" s="5"/>
      <c r="J23" s="20">
        <v>4</v>
      </c>
      <c r="K23" s="239">
        <f t="shared" si="5"/>
        <v>1</v>
      </c>
      <c r="L23" s="236">
        <f t="shared" si="0"/>
        <v>0</v>
      </c>
      <c r="M23" s="327">
        <f t="shared" si="6"/>
        <v>48.183249999999987</v>
      </c>
      <c r="N23" s="328">
        <f t="shared" si="1"/>
        <v>46.880999999999986</v>
      </c>
      <c r="O23" s="329">
        <f t="shared" si="2"/>
        <v>1.3022499999999997</v>
      </c>
      <c r="P23" s="328">
        <f t="shared" si="3"/>
        <v>0</v>
      </c>
      <c r="Q23" s="398">
        <v>0</v>
      </c>
      <c r="R23" s="399">
        <v>0</v>
      </c>
      <c r="S23" s="399">
        <v>0</v>
      </c>
      <c r="T23" s="399">
        <v>0</v>
      </c>
      <c r="U23" s="399">
        <v>0</v>
      </c>
      <c r="V23" s="403">
        <v>0</v>
      </c>
      <c r="W23" s="392">
        <v>0.89999999999999991</v>
      </c>
      <c r="X23" s="105">
        <f t="shared" si="4"/>
        <v>2.2022499999999994</v>
      </c>
      <c r="Y23" s="201"/>
      <c r="Z23" s="182"/>
      <c r="AA23" s="96"/>
      <c r="AB23" s="96"/>
      <c r="AC23" s="96"/>
      <c r="AD23" s="96"/>
    </row>
    <row r="24" spans="1:30" ht="15.6">
      <c r="A24" s="4"/>
      <c r="B24" s="5"/>
      <c r="C24" s="11"/>
      <c r="D24" s="5"/>
      <c r="E24" s="5"/>
      <c r="F24" s="11"/>
      <c r="G24" s="200"/>
      <c r="H24" s="200"/>
      <c r="I24" s="5"/>
      <c r="J24" s="20">
        <v>5</v>
      </c>
      <c r="K24" s="239">
        <f t="shared" si="5"/>
        <v>1</v>
      </c>
      <c r="L24" s="236">
        <f t="shared" si="0"/>
        <v>0</v>
      </c>
      <c r="M24" s="327">
        <f>N23</f>
        <v>46.880999999999986</v>
      </c>
      <c r="N24" s="328">
        <f t="shared" si="1"/>
        <v>45.578749999999985</v>
      </c>
      <c r="O24" s="329">
        <f t="shared" si="2"/>
        <v>1.3022499999999997</v>
      </c>
      <c r="P24" s="328">
        <f t="shared" si="3"/>
        <v>0</v>
      </c>
      <c r="Q24" s="398">
        <v>0</v>
      </c>
      <c r="R24" s="399">
        <v>0</v>
      </c>
      <c r="S24" s="399">
        <v>0</v>
      </c>
      <c r="T24" s="399">
        <v>0</v>
      </c>
      <c r="U24" s="399">
        <v>0</v>
      </c>
      <c r="V24" s="403">
        <v>0</v>
      </c>
      <c r="W24" s="392">
        <v>0.89999999999999991</v>
      </c>
      <c r="X24" s="105">
        <f t="shared" si="4"/>
        <v>2.2022499999999994</v>
      </c>
      <c r="Y24" s="201"/>
      <c r="Z24" s="182"/>
      <c r="AA24" s="96"/>
      <c r="AB24" s="96"/>
      <c r="AC24" s="96"/>
      <c r="AD24" s="96"/>
    </row>
    <row r="25" spans="1:30" ht="15.6">
      <c r="A25" s="4"/>
      <c r="B25" s="5"/>
      <c r="C25" s="11"/>
      <c r="D25" s="5"/>
      <c r="E25" s="5"/>
      <c r="F25" s="11"/>
      <c r="G25" s="200"/>
      <c r="H25" s="200"/>
      <c r="I25" s="5"/>
      <c r="J25" s="88">
        <v>6</v>
      </c>
      <c r="K25" s="238">
        <f t="shared" si="5"/>
        <v>2</v>
      </c>
      <c r="L25" s="235">
        <f t="shared" si="0"/>
        <v>0</v>
      </c>
      <c r="M25" s="323">
        <f t="shared" si="6"/>
        <v>45.578749999999985</v>
      </c>
      <c r="N25" s="324">
        <f t="shared" si="1"/>
        <v>44.276499999999984</v>
      </c>
      <c r="O25" s="325">
        <f t="shared" si="2"/>
        <v>1.3022499999999997</v>
      </c>
      <c r="P25" s="324">
        <f t="shared" si="3"/>
        <v>0</v>
      </c>
      <c r="Q25" s="396">
        <v>0</v>
      </c>
      <c r="R25" s="397">
        <v>0</v>
      </c>
      <c r="S25" s="397">
        <v>0</v>
      </c>
      <c r="T25" s="397">
        <v>0</v>
      </c>
      <c r="U25" s="397">
        <v>0</v>
      </c>
      <c r="V25" s="402">
        <v>0</v>
      </c>
      <c r="W25" s="391">
        <v>0.90000000000000013</v>
      </c>
      <c r="X25" s="326">
        <f t="shared" si="4"/>
        <v>2.2022499999999998</v>
      </c>
      <c r="Y25" s="201"/>
      <c r="Z25" s="182"/>
      <c r="AA25" s="96"/>
      <c r="AB25" s="96"/>
      <c r="AC25" s="96"/>
      <c r="AD25" s="96"/>
    </row>
    <row r="26" spans="1:30">
      <c r="A26" s="1"/>
      <c r="B26" s="3"/>
      <c r="C26" s="86" t="s">
        <v>15</v>
      </c>
      <c r="D26" s="5"/>
      <c r="E26" s="18" t="s">
        <v>20</v>
      </c>
      <c r="F26" s="34"/>
      <c r="G26" s="19"/>
      <c r="H26" s="5"/>
      <c r="I26" s="5"/>
      <c r="J26" s="20">
        <v>7</v>
      </c>
      <c r="K26" s="239">
        <f t="shared" si="5"/>
        <v>2</v>
      </c>
      <c r="L26" s="236">
        <f t="shared" si="0"/>
        <v>0</v>
      </c>
      <c r="M26" s="327">
        <f t="shared" si="6"/>
        <v>44.276499999999984</v>
      </c>
      <c r="N26" s="328">
        <f t="shared" si="1"/>
        <v>42.974249999999984</v>
      </c>
      <c r="O26" s="329">
        <f t="shared" si="2"/>
        <v>1.3022499999999997</v>
      </c>
      <c r="P26" s="328">
        <f t="shared" si="3"/>
        <v>0</v>
      </c>
      <c r="Q26" s="398">
        <v>0</v>
      </c>
      <c r="R26" s="399">
        <v>0</v>
      </c>
      <c r="S26" s="399">
        <v>0</v>
      </c>
      <c r="T26" s="399">
        <v>0</v>
      </c>
      <c r="U26" s="399">
        <v>0</v>
      </c>
      <c r="V26" s="403">
        <v>0</v>
      </c>
      <c r="W26" s="392">
        <v>0.90000000000000013</v>
      </c>
      <c r="X26" s="105">
        <f t="shared" si="4"/>
        <v>2.2022499999999998</v>
      </c>
      <c r="Y26" s="201"/>
      <c r="Z26" s="182"/>
      <c r="AA26" s="96"/>
      <c r="AB26" s="96"/>
      <c r="AC26" s="96"/>
      <c r="AD26" s="96"/>
    </row>
    <row r="27" spans="1:30">
      <c r="A27" s="44" t="s">
        <v>24</v>
      </c>
      <c r="B27" s="45"/>
      <c r="C27" s="65" t="s">
        <v>16</v>
      </c>
      <c r="D27" s="5"/>
      <c r="E27" s="18"/>
      <c r="F27" s="34"/>
      <c r="G27" s="19"/>
      <c r="H27" s="5"/>
      <c r="I27" s="5"/>
      <c r="J27" s="20">
        <v>8</v>
      </c>
      <c r="K27" s="239">
        <f t="shared" si="5"/>
        <v>2</v>
      </c>
      <c r="L27" s="236">
        <f t="shared" si="0"/>
        <v>0</v>
      </c>
      <c r="M27" s="327">
        <f t="shared" si="6"/>
        <v>42.974249999999984</v>
      </c>
      <c r="N27" s="328">
        <f t="shared" si="1"/>
        <v>41.671999999999983</v>
      </c>
      <c r="O27" s="329">
        <f t="shared" si="2"/>
        <v>1.3022499999999997</v>
      </c>
      <c r="P27" s="328">
        <f t="shared" si="3"/>
        <v>0</v>
      </c>
      <c r="Q27" s="398">
        <v>0</v>
      </c>
      <c r="R27" s="399">
        <v>0</v>
      </c>
      <c r="S27" s="399">
        <v>0</v>
      </c>
      <c r="T27" s="399">
        <v>0</v>
      </c>
      <c r="U27" s="399">
        <v>0</v>
      </c>
      <c r="V27" s="403">
        <v>0</v>
      </c>
      <c r="W27" s="392">
        <v>0.90000000000000013</v>
      </c>
      <c r="X27" s="105">
        <f t="shared" si="4"/>
        <v>2.2022499999999998</v>
      </c>
      <c r="Y27" s="201"/>
      <c r="Z27" s="182"/>
      <c r="AA27" s="96"/>
      <c r="AB27" s="96"/>
      <c r="AC27" s="96"/>
      <c r="AD27" s="96"/>
    </row>
    <row r="28" spans="1:30">
      <c r="A28" s="7"/>
      <c r="B28" s="9"/>
      <c r="C28" s="66" t="s">
        <v>17</v>
      </c>
      <c r="D28" s="5"/>
      <c r="E28" s="21">
        <v>1</v>
      </c>
      <c r="F28" s="35">
        <v>2</v>
      </c>
      <c r="G28" s="22">
        <v>3</v>
      </c>
      <c r="H28" s="5"/>
      <c r="I28" s="5"/>
      <c r="J28" s="20">
        <v>9</v>
      </c>
      <c r="K28" s="239">
        <f t="shared" si="5"/>
        <v>2</v>
      </c>
      <c r="L28" s="236">
        <f t="shared" si="0"/>
        <v>0</v>
      </c>
      <c r="M28" s="327">
        <f t="shared" si="6"/>
        <v>41.671999999999983</v>
      </c>
      <c r="N28" s="328">
        <f t="shared" si="1"/>
        <v>40.369749999999982</v>
      </c>
      <c r="O28" s="329">
        <f t="shared" si="2"/>
        <v>1.3022499999999997</v>
      </c>
      <c r="P28" s="328">
        <f t="shared" si="3"/>
        <v>0</v>
      </c>
      <c r="Q28" s="398">
        <v>0</v>
      </c>
      <c r="R28" s="399">
        <v>0</v>
      </c>
      <c r="S28" s="399">
        <v>0</v>
      </c>
      <c r="T28" s="399">
        <v>0</v>
      </c>
      <c r="U28" s="399">
        <v>0</v>
      </c>
      <c r="V28" s="403">
        <v>0</v>
      </c>
      <c r="W28" s="392">
        <v>0.90000000000000013</v>
      </c>
      <c r="X28" s="105">
        <f t="shared" si="4"/>
        <v>2.2022499999999998</v>
      </c>
      <c r="Y28" s="201"/>
      <c r="Z28" s="182"/>
      <c r="AA28" s="96"/>
      <c r="AB28" s="96"/>
      <c r="AC28" s="96"/>
      <c r="AD28" s="96"/>
    </row>
    <row r="29" spans="1:30">
      <c r="A29" s="1" t="s">
        <v>19</v>
      </c>
      <c r="B29" s="15" t="s">
        <v>0</v>
      </c>
      <c r="C29" s="46">
        <v>13.798</v>
      </c>
      <c r="D29" s="89"/>
      <c r="E29" s="25">
        <v>0.1</v>
      </c>
      <c r="F29" s="26">
        <v>0.7</v>
      </c>
      <c r="G29" s="27">
        <v>0.2</v>
      </c>
      <c r="H29" s="5"/>
      <c r="I29" s="5"/>
      <c r="J29" s="21">
        <v>10</v>
      </c>
      <c r="K29" s="22">
        <f t="shared" si="5"/>
        <v>2</v>
      </c>
      <c r="L29" s="237">
        <f t="shared" si="0"/>
        <v>0</v>
      </c>
      <c r="M29" s="330">
        <f t="shared" si="6"/>
        <v>40.369749999999982</v>
      </c>
      <c r="N29" s="331">
        <f t="shared" si="1"/>
        <v>39.067499999999981</v>
      </c>
      <c r="O29" s="332">
        <f t="shared" si="2"/>
        <v>1.3022499999999997</v>
      </c>
      <c r="P29" s="331">
        <f t="shared" si="3"/>
        <v>0</v>
      </c>
      <c r="Q29" s="400">
        <v>0</v>
      </c>
      <c r="R29" s="401">
        <v>0</v>
      </c>
      <c r="S29" s="401">
        <v>0</v>
      </c>
      <c r="T29" s="401">
        <v>0</v>
      </c>
      <c r="U29" s="401">
        <v>0</v>
      </c>
      <c r="V29" s="404">
        <v>0</v>
      </c>
      <c r="W29" s="393">
        <v>0.90000000000000013</v>
      </c>
      <c r="X29" s="333">
        <f t="shared" si="4"/>
        <v>2.2022499999999998</v>
      </c>
      <c r="Y29" s="201"/>
      <c r="Z29" s="182"/>
      <c r="AA29" s="96"/>
      <c r="AB29" s="96"/>
      <c r="AC29" s="96"/>
      <c r="AD29" s="96"/>
    </row>
    <row r="30" spans="1:30">
      <c r="A30" s="4"/>
      <c r="B30" s="16" t="s">
        <v>3</v>
      </c>
      <c r="C30" s="47">
        <v>47.759</v>
      </c>
      <c r="D30" s="89"/>
      <c r="E30" s="28">
        <v>0</v>
      </c>
      <c r="F30" s="29">
        <v>0.15</v>
      </c>
      <c r="G30" s="30">
        <v>0.85</v>
      </c>
      <c r="H30" s="5"/>
      <c r="I30" s="5"/>
      <c r="J30" s="20">
        <v>11</v>
      </c>
      <c r="K30" s="239">
        <f t="shared" si="5"/>
        <v>3</v>
      </c>
      <c r="L30" s="236">
        <f t="shared" si="0"/>
        <v>0</v>
      </c>
      <c r="M30" s="327">
        <f t="shared" si="6"/>
        <v>39.067499999999981</v>
      </c>
      <c r="N30" s="328">
        <f t="shared" si="1"/>
        <v>37.76524999999998</v>
      </c>
      <c r="O30" s="329">
        <f t="shared" si="2"/>
        <v>1.3022499999999997</v>
      </c>
      <c r="P30" s="328">
        <f t="shared" si="3"/>
        <v>0</v>
      </c>
      <c r="Q30" s="398">
        <v>0</v>
      </c>
      <c r="R30" s="399">
        <v>0</v>
      </c>
      <c r="S30" s="399">
        <v>0</v>
      </c>
      <c r="T30" s="399">
        <v>0</v>
      </c>
      <c r="U30" s="399">
        <v>0</v>
      </c>
      <c r="V30" s="403">
        <v>0</v>
      </c>
      <c r="W30" s="392">
        <v>0.90000000000000013</v>
      </c>
      <c r="X30" s="105">
        <f t="shared" si="4"/>
        <v>2.2022499999999998</v>
      </c>
      <c r="Y30" s="201"/>
      <c r="Z30" s="182"/>
      <c r="AA30" s="96"/>
      <c r="AB30" s="96"/>
      <c r="AC30" s="96"/>
      <c r="AD30" s="96"/>
    </row>
    <row r="31" spans="1:30">
      <c r="A31" s="4"/>
      <c r="B31" s="16" t="s">
        <v>4</v>
      </c>
      <c r="C31" s="47">
        <v>15.468999999999999</v>
      </c>
      <c r="D31" s="89"/>
      <c r="E31" s="28">
        <v>0.1</v>
      </c>
      <c r="F31" s="29">
        <v>0.7</v>
      </c>
      <c r="G31" s="30">
        <v>0.2</v>
      </c>
      <c r="H31" s="5"/>
      <c r="I31" s="5"/>
      <c r="J31" s="20">
        <v>12</v>
      </c>
      <c r="K31" s="239">
        <f t="shared" si="5"/>
        <v>3</v>
      </c>
      <c r="L31" s="236">
        <f t="shared" si="0"/>
        <v>0</v>
      </c>
      <c r="M31" s="327">
        <f t="shared" si="6"/>
        <v>37.76524999999998</v>
      </c>
      <c r="N31" s="328">
        <f t="shared" si="1"/>
        <v>36.46299999999998</v>
      </c>
      <c r="O31" s="329">
        <f t="shared" si="2"/>
        <v>1.3022499999999997</v>
      </c>
      <c r="P31" s="328">
        <f t="shared" si="3"/>
        <v>0</v>
      </c>
      <c r="Q31" s="398">
        <v>0</v>
      </c>
      <c r="R31" s="399">
        <v>0</v>
      </c>
      <c r="S31" s="399">
        <v>0</v>
      </c>
      <c r="T31" s="399">
        <v>0</v>
      </c>
      <c r="U31" s="399">
        <v>0</v>
      </c>
      <c r="V31" s="403">
        <v>0</v>
      </c>
      <c r="W31" s="392">
        <v>0.90000000000000013</v>
      </c>
      <c r="X31" s="105">
        <f t="shared" si="4"/>
        <v>2.2022499999999998</v>
      </c>
      <c r="Y31" s="201"/>
      <c r="Z31" s="182"/>
      <c r="AA31" s="96"/>
      <c r="AB31" s="96"/>
      <c r="AC31" s="96"/>
      <c r="AD31" s="96"/>
    </row>
    <row r="32" spans="1:30">
      <c r="A32" s="4"/>
      <c r="B32" s="16" t="s">
        <v>18</v>
      </c>
      <c r="C32" s="49">
        <v>0</v>
      </c>
      <c r="D32" s="89"/>
      <c r="E32" s="28">
        <v>0.3</v>
      </c>
      <c r="F32" s="29">
        <v>0.3</v>
      </c>
      <c r="G32" s="30">
        <v>0.4</v>
      </c>
      <c r="H32" s="5"/>
      <c r="I32" s="5"/>
      <c r="J32" s="20">
        <v>13</v>
      </c>
      <c r="K32" s="239">
        <f t="shared" si="5"/>
        <v>3</v>
      </c>
      <c r="L32" s="236">
        <f t="shared" si="0"/>
        <v>0</v>
      </c>
      <c r="M32" s="327">
        <f t="shared" si="6"/>
        <v>36.46299999999998</v>
      </c>
      <c r="N32" s="328">
        <f t="shared" si="1"/>
        <v>35.160749999999979</v>
      </c>
      <c r="O32" s="329">
        <f t="shared" si="2"/>
        <v>1.3022499999999997</v>
      </c>
      <c r="P32" s="328">
        <f t="shared" si="3"/>
        <v>0</v>
      </c>
      <c r="Q32" s="398">
        <v>0</v>
      </c>
      <c r="R32" s="399">
        <v>0</v>
      </c>
      <c r="S32" s="399">
        <v>0</v>
      </c>
      <c r="T32" s="399">
        <v>0</v>
      </c>
      <c r="U32" s="399">
        <v>0</v>
      </c>
      <c r="V32" s="403">
        <v>0</v>
      </c>
      <c r="W32" s="392">
        <v>0.90000000000000013</v>
      </c>
      <c r="X32" s="105">
        <f t="shared" si="4"/>
        <v>2.2022499999999998</v>
      </c>
      <c r="Y32" s="201"/>
      <c r="Z32" s="182"/>
      <c r="AA32" s="96"/>
      <c r="AB32" s="96"/>
      <c r="AC32" s="96"/>
      <c r="AD32" s="96"/>
    </row>
    <row r="33" spans="1:30">
      <c r="A33" s="4"/>
      <c r="B33" s="16" t="s">
        <v>174</v>
      </c>
      <c r="C33" s="47">
        <v>4.3170000000000002</v>
      </c>
      <c r="D33" s="89"/>
      <c r="E33" s="28">
        <v>0.2</v>
      </c>
      <c r="F33" s="29">
        <v>0.3</v>
      </c>
      <c r="G33" s="30">
        <v>0.5</v>
      </c>
      <c r="H33" s="5"/>
      <c r="I33" s="5"/>
      <c r="J33" s="20">
        <v>14</v>
      </c>
      <c r="K33" s="239">
        <f t="shared" si="5"/>
        <v>3</v>
      </c>
      <c r="L33" s="236">
        <f t="shared" si="0"/>
        <v>0</v>
      </c>
      <c r="M33" s="327">
        <f t="shared" si="6"/>
        <v>35.160749999999979</v>
      </c>
      <c r="N33" s="328">
        <f t="shared" si="1"/>
        <v>33.858499999999978</v>
      </c>
      <c r="O33" s="329">
        <f t="shared" si="2"/>
        <v>1.3022499999999997</v>
      </c>
      <c r="P33" s="328">
        <f t="shared" si="3"/>
        <v>0</v>
      </c>
      <c r="Q33" s="398">
        <v>0</v>
      </c>
      <c r="R33" s="399">
        <v>0</v>
      </c>
      <c r="S33" s="399">
        <v>0</v>
      </c>
      <c r="T33" s="399">
        <v>0</v>
      </c>
      <c r="U33" s="399">
        <v>0</v>
      </c>
      <c r="V33" s="403">
        <v>0</v>
      </c>
      <c r="W33" s="392">
        <v>0.90000000000000013</v>
      </c>
      <c r="X33" s="105">
        <f t="shared" si="4"/>
        <v>2.2022499999999998</v>
      </c>
      <c r="Y33" s="201"/>
      <c r="Z33" s="182"/>
      <c r="AA33" s="96"/>
      <c r="AB33" s="96"/>
      <c r="AC33" s="96"/>
      <c r="AD33" s="96"/>
    </row>
    <row r="34" spans="1:30">
      <c r="A34" s="4"/>
      <c r="B34" s="16" t="s">
        <v>146</v>
      </c>
      <c r="C34" s="49">
        <v>0</v>
      </c>
      <c r="D34" s="89"/>
      <c r="E34" s="28">
        <v>0</v>
      </c>
      <c r="F34" s="29">
        <v>0.15</v>
      </c>
      <c r="G34" s="30">
        <v>0.85</v>
      </c>
      <c r="H34" s="5"/>
      <c r="I34" s="5"/>
      <c r="J34" s="20">
        <v>15</v>
      </c>
      <c r="K34" s="239">
        <f t="shared" si="5"/>
        <v>3</v>
      </c>
      <c r="L34" s="236">
        <f t="shared" si="0"/>
        <v>0</v>
      </c>
      <c r="M34" s="327">
        <f t="shared" si="6"/>
        <v>33.858499999999978</v>
      </c>
      <c r="N34" s="328">
        <f t="shared" si="1"/>
        <v>32.556249999999977</v>
      </c>
      <c r="O34" s="329">
        <f t="shared" si="2"/>
        <v>1.3022499999999997</v>
      </c>
      <c r="P34" s="328">
        <f t="shared" si="3"/>
        <v>0</v>
      </c>
      <c r="Q34" s="398">
        <v>0</v>
      </c>
      <c r="R34" s="399">
        <v>0</v>
      </c>
      <c r="S34" s="399">
        <v>0</v>
      </c>
      <c r="T34" s="399">
        <v>0</v>
      </c>
      <c r="U34" s="399">
        <v>0</v>
      </c>
      <c r="V34" s="403">
        <v>0</v>
      </c>
      <c r="W34" s="392">
        <v>0.90000000000000013</v>
      </c>
      <c r="X34" s="105">
        <f t="shared" si="4"/>
        <v>2.2022499999999998</v>
      </c>
      <c r="Y34" s="201"/>
      <c r="Z34" s="182"/>
      <c r="AA34" s="96"/>
      <c r="AB34" s="96"/>
      <c r="AC34" s="96"/>
      <c r="AD34" s="96"/>
    </row>
    <row r="35" spans="1:30">
      <c r="A35" s="14" t="s">
        <v>14</v>
      </c>
      <c r="B35" s="23"/>
      <c r="C35" s="50">
        <v>2.5569999999999999</v>
      </c>
      <c r="D35" s="89"/>
      <c r="E35" s="31">
        <v>0.2</v>
      </c>
      <c r="F35" s="32">
        <v>0.3</v>
      </c>
      <c r="G35" s="33">
        <v>0.5</v>
      </c>
      <c r="H35" s="5"/>
      <c r="I35" s="5"/>
      <c r="J35" s="88">
        <v>16</v>
      </c>
      <c r="K35" s="238">
        <f t="shared" si="5"/>
        <v>4</v>
      </c>
      <c r="L35" s="235">
        <f t="shared" si="0"/>
        <v>0</v>
      </c>
      <c r="M35" s="323">
        <f t="shared" si="6"/>
        <v>32.556249999999977</v>
      </c>
      <c r="N35" s="324">
        <f t="shared" si="1"/>
        <v>31.253999999999976</v>
      </c>
      <c r="O35" s="325">
        <f t="shared" si="2"/>
        <v>1.3022499999999997</v>
      </c>
      <c r="P35" s="324">
        <f t="shared" si="3"/>
        <v>0</v>
      </c>
      <c r="Q35" s="396">
        <v>0</v>
      </c>
      <c r="R35" s="397">
        <v>0</v>
      </c>
      <c r="S35" s="397">
        <v>0</v>
      </c>
      <c r="T35" s="397">
        <v>0</v>
      </c>
      <c r="U35" s="397">
        <v>0</v>
      </c>
      <c r="V35" s="402">
        <v>0</v>
      </c>
      <c r="W35" s="391">
        <v>0.90000000000000013</v>
      </c>
      <c r="X35" s="326">
        <f t="shared" si="4"/>
        <v>2.2022499999999998</v>
      </c>
      <c r="Y35" s="201"/>
      <c r="Z35" s="182"/>
      <c r="AA35" s="96"/>
      <c r="AB35" s="96"/>
      <c r="AC35" s="96"/>
      <c r="AD35" s="96"/>
    </row>
    <row r="36" spans="1:30">
      <c r="A36" s="4"/>
      <c r="B36" s="5"/>
      <c r="C36" s="48"/>
      <c r="D36" s="48"/>
      <c r="E36" s="5"/>
      <c r="F36" s="5"/>
      <c r="G36" s="5"/>
      <c r="H36" s="5"/>
      <c r="I36" s="5"/>
      <c r="J36" s="20">
        <v>17</v>
      </c>
      <c r="K36" s="239">
        <f t="shared" si="5"/>
        <v>4</v>
      </c>
      <c r="L36" s="236">
        <f t="shared" si="0"/>
        <v>0</v>
      </c>
      <c r="M36" s="327">
        <f t="shared" si="6"/>
        <v>31.253999999999976</v>
      </c>
      <c r="N36" s="328">
        <f t="shared" si="1"/>
        <v>29.951749999999976</v>
      </c>
      <c r="O36" s="329">
        <f t="shared" si="2"/>
        <v>1.3022499999999997</v>
      </c>
      <c r="P36" s="328">
        <f t="shared" si="3"/>
        <v>0</v>
      </c>
      <c r="Q36" s="398">
        <v>0</v>
      </c>
      <c r="R36" s="399">
        <v>0</v>
      </c>
      <c r="S36" s="399">
        <v>0</v>
      </c>
      <c r="T36" s="399">
        <v>0</v>
      </c>
      <c r="U36" s="399">
        <v>0</v>
      </c>
      <c r="V36" s="403">
        <v>0</v>
      </c>
      <c r="W36" s="392">
        <v>0.90000000000000013</v>
      </c>
      <c r="X36" s="105">
        <f t="shared" si="4"/>
        <v>2.2022499999999998</v>
      </c>
      <c r="Y36" s="201"/>
      <c r="Z36" s="182"/>
      <c r="AA36" s="96"/>
      <c r="AB36" s="96"/>
      <c r="AC36" s="96"/>
      <c r="AD36" s="96"/>
    </row>
    <row r="37" spans="1:30">
      <c r="A37" s="4"/>
      <c r="B37" s="5"/>
      <c r="C37" s="48"/>
      <c r="D37" s="5"/>
      <c r="E37" s="5"/>
      <c r="F37" s="5"/>
      <c r="G37" s="5"/>
      <c r="H37" s="5"/>
      <c r="I37" s="5"/>
      <c r="J37" s="20">
        <v>18</v>
      </c>
      <c r="K37" s="239">
        <f t="shared" si="5"/>
        <v>4</v>
      </c>
      <c r="L37" s="236">
        <f t="shared" si="0"/>
        <v>0</v>
      </c>
      <c r="M37" s="327">
        <f t="shared" si="6"/>
        <v>29.951749999999976</v>
      </c>
      <c r="N37" s="328">
        <f t="shared" si="1"/>
        <v>28.649499999999975</v>
      </c>
      <c r="O37" s="329">
        <f t="shared" si="2"/>
        <v>1.3022499999999997</v>
      </c>
      <c r="P37" s="328">
        <f t="shared" si="3"/>
        <v>0</v>
      </c>
      <c r="Q37" s="398">
        <v>0</v>
      </c>
      <c r="R37" s="399">
        <v>0</v>
      </c>
      <c r="S37" s="399">
        <v>0</v>
      </c>
      <c r="T37" s="399">
        <v>0</v>
      </c>
      <c r="U37" s="399">
        <v>0</v>
      </c>
      <c r="V37" s="403">
        <v>0</v>
      </c>
      <c r="W37" s="392">
        <v>0.90000000000000013</v>
      </c>
      <c r="X37" s="329">
        <f t="shared" si="4"/>
        <v>2.2022499999999998</v>
      </c>
      <c r="Y37" s="201"/>
      <c r="Z37" s="182"/>
      <c r="AA37" s="96"/>
      <c r="AB37" s="96"/>
      <c r="AC37" s="96"/>
      <c r="AD37" s="96"/>
    </row>
    <row r="38" spans="1:30">
      <c r="A38" s="1" t="s">
        <v>22</v>
      </c>
      <c r="B38" s="15" t="s">
        <v>24</v>
      </c>
      <c r="C38" s="52">
        <f>SUM(C29:C35)</f>
        <v>83.899999999999991</v>
      </c>
      <c r="D38" s="5"/>
      <c r="E38" s="81">
        <f>ROUND($C$29*E29+$C$30*E30+$C$31*E31+$C$32*E32+$C$33*E33+$C$34*E34+$C$35*E35,2)</f>
        <v>4.3</v>
      </c>
      <c r="F38" s="54">
        <f>ROUND($C$29*F29+$C$30*F30+$C$31*F31+$C$32*F32+$C$33*F33+$C$34*F34+$C$35*F35,2)</f>
        <v>29.71</v>
      </c>
      <c r="G38" s="55">
        <f>ROUND($C$29*G29+$C$30*G30+$C$31*G31+$C$32*G32+$C$33*G33+$C$34*G34+$C$35*G35,2)</f>
        <v>49.89</v>
      </c>
      <c r="H38" s="5"/>
      <c r="I38" s="5"/>
      <c r="J38" s="20">
        <v>19</v>
      </c>
      <c r="K38" s="239">
        <f t="shared" si="5"/>
        <v>4</v>
      </c>
      <c r="L38" s="236">
        <f t="shared" si="0"/>
        <v>0</v>
      </c>
      <c r="M38" s="327">
        <f t="shared" si="6"/>
        <v>28.649499999999975</v>
      </c>
      <c r="N38" s="328">
        <f t="shared" si="1"/>
        <v>27.347249999999974</v>
      </c>
      <c r="O38" s="329">
        <f t="shared" si="2"/>
        <v>1.3022499999999997</v>
      </c>
      <c r="P38" s="328">
        <f t="shared" si="3"/>
        <v>0</v>
      </c>
      <c r="Q38" s="398">
        <v>0</v>
      </c>
      <c r="R38" s="399">
        <v>0</v>
      </c>
      <c r="S38" s="399">
        <v>0</v>
      </c>
      <c r="T38" s="399">
        <v>0</v>
      </c>
      <c r="U38" s="399">
        <v>0</v>
      </c>
      <c r="V38" s="403">
        <v>0</v>
      </c>
      <c r="W38" s="392">
        <v>0.90000000000000013</v>
      </c>
      <c r="X38" s="329">
        <f t="shared" si="4"/>
        <v>2.2022499999999998</v>
      </c>
      <c r="Y38" s="201"/>
      <c r="Z38" s="182"/>
      <c r="AA38" s="96"/>
      <c r="AB38" s="96"/>
      <c r="AC38" s="96"/>
      <c r="AD38" s="96"/>
    </row>
    <row r="39" spans="1:30">
      <c r="A39" s="4" t="s">
        <v>23</v>
      </c>
      <c r="B39" s="16" t="s">
        <v>25</v>
      </c>
      <c r="C39" s="47">
        <v>-32.5</v>
      </c>
      <c r="D39" s="5"/>
      <c r="E39" s="82">
        <f>ROUND($C$39*(E38/$C$38),2)</f>
        <v>-1.67</v>
      </c>
      <c r="F39" s="56">
        <f>ROUND($C$39*(F38/$C$38),2)</f>
        <v>-11.51</v>
      </c>
      <c r="G39" s="57">
        <f>ROUND($C$39*(G38/$C$38),2)</f>
        <v>-19.329999999999998</v>
      </c>
      <c r="H39" s="5"/>
      <c r="I39" s="5"/>
      <c r="J39" s="21">
        <v>20</v>
      </c>
      <c r="K39" s="22">
        <f t="shared" si="5"/>
        <v>4</v>
      </c>
      <c r="L39" s="237">
        <f t="shared" si="0"/>
        <v>0</v>
      </c>
      <c r="M39" s="330">
        <f t="shared" si="6"/>
        <v>27.347249999999974</v>
      </c>
      <c r="N39" s="331">
        <f t="shared" si="1"/>
        <v>26.044999999999973</v>
      </c>
      <c r="O39" s="332">
        <f t="shared" si="2"/>
        <v>1.3022499999999997</v>
      </c>
      <c r="P39" s="331">
        <f t="shared" si="3"/>
        <v>0</v>
      </c>
      <c r="Q39" s="400">
        <v>0</v>
      </c>
      <c r="R39" s="401">
        <v>0</v>
      </c>
      <c r="S39" s="401">
        <v>0</v>
      </c>
      <c r="T39" s="401">
        <v>0</v>
      </c>
      <c r="U39" s="401">
        <v>0</v>
      </c>
      <c r="V39" s="404">
        <v>0</v>
      </c>
      <c r="W39" s="393">
        <v>0.90000000000000013</v>
      </c>
      <c r="X39" s="332">
        <f t="shared" si="4"/>
        <v>2.2022499999999998</v>
      </c>
      <c r="Y39" s="201"/>
      <c r="Z39" s="182"/>
      <c r="AA39" s="96"/>
      <c r="AB39" s="96"/>
      <c r="AC39" s="96"/>
      <c r="AD39" s="96"/>
    </row>
    <row r="40" spans="1:30">
      <c r="A40" s="4"/>
      <c r="B40" s="16" t="s">
        <v>27</v>
      </c>
      <c r="C40" s="47">
        <v>0</v>
      </c>
      <c r="D40" s="5"/>
      <c r="E40" s="82">
        <f>C40</f>
        <v>0</v>
      </c>
      <c r="F40" s="56">
        <f>E42</f>
        <v>2.6999999999999997</v>
      </c>
      <c r="G40" s="57">
        <f>F42</f>
        <v>21.290000000000003</v>
      </c>
      <c r="H40" s="5"/>
      <c r="I40" s="5"/>
      <c r="J40" s="20">
        <v>21</v>
      </c>
      <c r="K40" s="239">
        <f t="shared" si="5"/>
        <v>5</v>
      </c>
      <c r="L40" s="236">
        <f t="shared" si="0"/>
        <v>0</v>
      </c>
      <c r="M40" s="327">
        <f t="shared" si="6"/>
        <v>26.044999999999973</v>
      </c>
      <c r="N40" s="328">
        <f t="shared" si="1"/>
        <v>24.742749999999972</v>
      </c>
      <c r="O40" s="329">
        <f t="shared" si="2"/>
        <v>1.3022499999999997</v>
      </c>
      <c r="P40" s="328">
        <f t="shared" si="3"/>
        <v>0</v>
      </c>
      <c r="Q40" s="398">
        <v>0</v>
      </c>
      <c r="R40" s="399">
        <v>0</v>
      </c>
      <c r="S40" s="399">
        <v>0</v>
      </c>
      <c r="T40" s="399">
        <v>0</v>
      </c>
      <c r="U40" s="399">
        <v>0</v>
      </c>
      <c r="V40" s="403">
        <v>0</v>
      </c>
      <c r="W40" s="392">
        <v>0.90000000000000013</v>
      </c>
      <c r="X40" s="329">
        <f t="shared" si="4"/>
        <v>2.2022499999999998</v>
      </c>
      <c r="Y40" s="201"/>
      <c r="Z40" s="182"/>
      <c r="AA40" s="96"/>
      <c r="AB40" s="96"/>
      <c r="AC40" s="96"/>
      <c r="AD40" s="96"/>
    </row>
    <row r="41" spans="1:30">
      <c r="A41" s="4"/>
      <c r="B41" s="16" t="s">
        <v>26</v>
      </c>
      <c r="C41" s="53">
        <f>SUM(E41:G41)</f>
        <v>0.69000000000000006</v>
      </c>
      <c r="D41" s="5"/>
      <c r="E41" s="82">
        <f>ROUND((SUM(E38:E39)-E40)*$D$18,2)</f>
        <v>7.0000000000000007E-2</v>
      </c>
      <c r="F41" s="56">
        <f>ROUND((SUM(F38:F39)-F40)*$D$18,2)</f>
        <v>0.39</v>
      </c>
      <c r="G41" s="57">
        <f>ROUND((SUM(G38:G39)-G40)*$D$18,2)</f>
        <v>0.23</v>
      </c>
      <c r="H41" s="5"/>
      <c r="I41" s="5"/>
      <c r="J41" s="20">
        <v>22</v>
      </c>
      <c r="K41" s="239">
        <f t="shared" si="5"/>
        <v>5</v>
      </c>
      <c r="L41" s="236">
        <f t="shared" si="0"/>
        <v>0</v>
      </c>
      <c r="M41" s="327">
        <f t="shared" si="6"/>
        <v>24.742749999999972</v>
      </c>
      <c r="N41" s="328">
        <f t="shared" si="1"/>
        <v>23.440499999999972</v>
      </c>
      <c r="O41" s="329">
        <f t="shared" si="2"/>
        <v>1.3022499999999997</v>
      </c>
      <c r="P41" s="328">
        <f t="shared" si="3"/>
        <v>0</v>
      </c>
      <c r="Q41" s="398">
        <v>0</v>
      </c>
      <c r="R41" s="399">
        <v>0</v>
      </c>
      <c r="S41" s="399">
        <v>0</v>
      </c>
      <c r="T41" s="399">
        <v>0</v>
      </c>
      <c r="U41" s="399">
        <v>0</v>
      </c>
      <c r="V41" s="403">
        <v>0</v>
      </c>
      <c r="W41" s="392">
        <v>0.90000000000000013</v>
      </c>
      <c r="X41" s="329">
        <f t="shared" si="4"/>
        <v>2.2022499999999998</v>
      </c>
      <c r="Y41" s="201"/>
      <c r="Z41" s="182"/>
      <c r="AA41" s="96"/>
      <c r="AB41" s="96"/>
      <c r="AC41" s="96"/>
      <c r="AD41" s="96"/>
    </row>
    <row r="42" spans="1:30">
      <c r="A42" s="4"/>
      <c r="B42" s="16" t="s">
        <v>28</v>
      </c>
      <c r="C42" s="53">
        <f>SUM(C38:C41)</f>
        <v>52.089999999999989</v>
      </c>
      <c r="D42" s="5"/>
      <c r="E42" s="83">
        <f>SUM(E38:E41)</f>
        <v>2.6999999999999997</v>
      </c>
      <c r="F42" s="58">
        <f>SUM(F38:F41)</f>
        <v>21.290000000000003</v>
      </c>
      <c r="G42" s="59">
        <f>SUM(G38:G41)</f>
        <v>52.080000000000005</v>
      </c>
      <c r="H42" s="5"/>
      <c r="I42" s="5"/>
      <c r="J42" s="20">
        <v>23</v>
      </c>
      <c r="K42" s="239">
        <f t="shared" si="5"/>
        <v>5</v>
      </c>
      <c r="L42" s="236">
        <f t="shared" si="0"/>
        <v>0</v>
      </c>
      <c r="M42" s="327">
        <f t="shared" si="6"/>
        <v>23.440499999999972</v>
      </c>
      <c r="N42" s="328">
        <f t="shared" si="1"/>
        <v>22.138249999999971</v>
      </c>
      <c r="O42" s="329">
        <f t="shared" si="2"/>
        <v>1.3022499999999997</v>
      </c>
      <c r="P42" s="328">
        <f t="shared" si="3"/>
        <v>0</v>
      </c>
      <c r="Q42" s="398">
        <v>0</v>
      </c>
      <c r="R42" s="399">
        <v>0</v>
      </c>
      <c r="S42" s="399">
        <v>0</v>
      </c>
      <c r="T42" s="399">
        <v>0</v>
      </c>
      <c r="U42" s="399">
        <v>0</v>
      </c>
      <c r="V42" s="403">
        <v>0</v>
      </c>
      <c r="W42" s="392">
        <v>0.90000000000000013</v>
      </c>
      <c r="X42" s="329">
        <f t="shared" si="4"/>
        <v>2.2022499999999998</v>
      </c>
      <c r="Y42" s="201"/>
      <c r="Z42" s="182"/>
      <c r="AA42" s="96"/>
      <c r="AB42" s="96"/>
      <c r="AC42" s="96"/>
      <c r="AD42" s="96"/>
    </row>
    <row r="43" spans="1:30">
      <c r="A43" s="4"/>
      <c r="B43" s="16" t="s">
        <v>12</v>
      </c>
      <c r="C43" s="49">
        <v>0</v>
      </c>
      <c r="D43" s="5"/>
      <c r="E43" s="5"/>
      <c r="F43" s="5"/>
      <c r="G43" s="5"/>
      <c r="H43" s="5"/>
      <c r="I43" s="5"/>
      <c r="J43" s="20">
        <v>24</v>
      </c>
      <c r="K43" s="239">
        <f t="shared" si="5"/>
        <v>5</v>
      </c>
      <c r="L43" s="236">
        <f t="shared" si="0"/>
        <v>0</v>
      </c>
      <c r="M43" s="327">
        <f t="shared" si="6"/>
        <v>22.138249999999971</v>
      </c>
      <c r="N43" s="328">
        <f t="shared" si="1"/>
        <v>20.83599999999997</v>
      </c>
      <c r="O43" s="329">
        <f t="shared" si="2"/>
        <v>1.3022499999999997</v>
      </c>
      <c r="P43" s="328">
        <f t="shared" si="3"/>
        <v>0</v>
      </c>
      <c r="Q43" s="398">
        <v>0</v>
      </c>
      <c r="R43" s="399">
        <v>0</v>
      </c>
      <c r="S43" s="399">
        <v>0</v>
      </c>
      <c r="T43" s="399">
        <v>0</v>
      </c>
      <c r="U43" s="399">
        <v>0</v>
      </c>
      <c r="V43" s="403">
        <v>0</v>
      </c>
      <c r="W43" s="392">
        <v>0.90000000000000013</v>
      </c>
      <c r="X43" s="329">
        <f t="shared" si="4"/>
        <v>2.2022499999999998</v>
      </c>
      <c r="Y43" s="201"/>
      <c r="Z43" s="182"/>
      <c r="AA43" s="96"/>
      <c r="AB43" s="96"/>
      <c r="AC43" s="96"/>
      <c r="AD43" s="96"/>
    </row>
    <row r="44" spans="1:30">
      <c r="A44" s="7"/>
      <c r="B44" s="17" t="s">
        <v>2</v>
      </c>
      <c r="C44" s="51">
        <f>C42+C43</f>
        <v>52.089999999999989</v>
      </c>
      <c r="D44" s="5"/>
      <c r="E44" s="36"/>
      <c r="F44" s="5"/>
      <c r="G44" s="5"/>
      <c r="H44" s="5"/>
      <c r="I44" s="5"/>
      <c r="J44" s="20">
        <v>25</v>
      </c>
      <c r="K44" s="239">
        <f t="shared" si="5"/>
        <v>5</v>
      </c>
      <c r="L44" s="236">
        <f t="shared" si="0"/>
        <v>0</v>
      </c>
      <c r="M44" s="327">
        <f t="shared" si="6"/>
        <v>20.83599999999997</v>
      </c>
      <c r="N44" s="328">
        <f t="shared" si="1"/>
        <v>19.533749999999969</v>
      </c>
      <c r="O44" s="329">
        <f t="shared" si="2"/>
        <v>1.3022499999999997</v>
      </c>
      <c r="P44" s="328">
        <f t="shared" si="3"/>
        <v>0</v>
      </c>
      <c r="Q44" s="398">
        <v>0</v>
      </c>
      <c r="R44" s="399">
        <v>0</v>
      </c>
      <c r="S44" s="399">
        <v>0</v>
      </c>
      <c r="T44" s="399">
        <v>0</v>
      </c>
      <c r="U44" s="399">
        <v>0</v>
      </c>
      <c r="V44" s="403">
        <v>0</v>
      </c>
      <c r="W44" s="392">
        <v>0.90000000000000013</v>
      </c>
      <c r="X44" s="329">
        <f t="shared" si="4"/>
        <v>2.2022499999999998</v>
      </c>
      <c r="Y44" s="201"/>
      <c r="Z44" s="182"/>
      <c r="AA44" s="96"/>
      <c r="AB44" s="96"/>
      <c r="AC44" s="96"/>
      <c r="AD44" s="96"/>
    </row>
    <row r="45" spans="1:30">
      <c r="A45" s="4"/>
      <c r="B45" s="5"/>
      <c r="C45" s="48"/>
      <c r="D45" s="5"/>
      <c r="E45" s="5"/>
      <c r="F45" s="5"/>
      <c r="G45" s="5"/>
      <c r="H45" s="5"/>
      <c r="I45" s="5"/>
      <c r="J45" s="88">
        <v>26</v>
      </c>
      <c r="K45" s="238">
        <f t="shared" si="5"/>
        <v>6</v>
      </c>
      <c r="L45" s="235">
        <f t="shared" si="0"/>
        <v>0</v>
      </c>
      <c r="M45" s="323">
        <f t="shared" si="6"/>
        <v>19.533749999999969</v>
      </c>
      <c r="N45" s="324">
        <f t="shared" si="1"/>
        <v>18.231499999999969</v>
      </c>
      <c r="O45" s="325">
        <f t="shared" si="2"/>
        <v>1.3022499999999997</v>
      </c>
      <c r="P45" s="324">
        <f t="shared" si="3"/>
        <v>0</v>
      </c>
      <c r="Q45" s="396">
        <v>0</v>
      </c>
      <c r="R45" s="397">
        <v>0</v>
      </c>
      <c r="S45" s="397">
        <v>0</v>
      </c>
      <c r="T45" s="397">
        <v>0</v>
      </c>
      <c r="U45" s="397">
        <v>0</v>
      </c>
      <c r="V45" s="402">
        <v>0</v>
      </c>
      <c r="W45" s="391">
        <v>0.90000000000000013</v>
      </c>
      <c r="X45" s="325">
        <f t="shared" si="4"/>
        <v>2.2022499999999998</v>
      </c>
      <c r="Y45" s="201"/>
      <c r="Z45" s="182"/>
      <c r="AA45" s="96"/>
      <c r="AB45" s="96"/>
      <c r="AC45" s="96"/>
      <c r="AD45" s="96"/>
    </row>
    <row r="46" spans="1:30">
      <c r="A46" s="4"/>
      <c r="B46" s="5"/>
      <c r="C46" s="48"/>
      <c r="D46" s="5"/>
      <c r="E46" s="5"/>
      <c r="F46" s="5"/>
      <c r="G46" s="5"/>
      <c r="H46" s="5"/>
      <c r="I46" s="5"/>
      <c r="J46" s="20">
        <v>27</v>
      </c>
      <c r="K46" s="239">
        <f t="shared" si="5"/>
        <v>6</v>
      </c>
      <c r="L46" s="236">
        <f t="shared" si="0"/>
        <v>0</v>
      </c>
      <c r="M46" s="327">
        <f t="shared" si="6"/>
        <v>18.231499999999969</v>
      </c>
      <c r="N46" s="328">
        <f t="shared" si="1"/>
        <v>16.929249999999968</v>
      </c>
      <c r="O46" s="329">
        <f t="shared" si="2"/>
        <v>1.3022499999999997</v>
      </c>
      <c r="P46" s="328">
        <f t="shared" si="3"/>
        <v>0</v>
      </c>
      <c r="Q46" s="398">
        <v>0</v>
      </c>
      <c r="R46" s="399">
        <v>0</v>
      </c>
      <c r="S46" s="399">
        <v>0</v>
      </c>
      <c r="T46" s="399">
        <v>0</v>
      </c>
      <c r="U46" s="399">
        <v>0</v>
      </c>
      <c r="V46" s="403">
        <v>0</v>
      </c>
      <c r="W46" s="392">
        <v>0.90000000000000013</v>
      </c>
      <c r="X46" s="329">
        <f t="shared" si="4"/>
        <v>2.2022499999999998</v>
      </c>
      <c r="Y46" s="201"/>
      <c r="Z46" s="182"/>
      <c r="AA46" s="96"/>
      <c r="AB46" s="96"/>
      <c r="AC46" s="96"/>
      <c r="AD46" s="96"/>
    </row>
    <row r="47" spans="1:30">
      <c r="A47" s="4"/>
      <c r="B47" s="5"/>
      <c r="C47" s="48"/>
      <c r="D47" s="5"/>
      <c r="E47" s="5"/>
      <c r="F47" s="5"/>
      <c r="G47" s="5"/>
      <c r="H47" s="5"/>
      <c r="I47" s="5"/>
      <c r="J47" s="20">
        <v>28</v>
      </c>
      <c r="K47" s="239">
        <f t="shared" si="5"/>
        <v>6</v>
      </c>
      <c r="L47" s="236">
        <f t="shared" si="0"/>
        <v>0</v>
      </c>
      <c r="M47" s="327">
        <f t="shared" si="6"/>
        <v>16.929249999999968</v>
      </c>
      <c r="N47" s="328">
        <f t="shared" si="1"/>
        <v>15.626999999999969</v>
      </c>
      <c r="O47" s="329">
        <f t="shared" si="2"/>
        <v>1.3022499999999997</v>
      </c>
      <c r="P47" s="328">
        <f t="shared" si="3"/>
        <v>0</v>
      </c>
      <c r="Q47" s="398">
        <v>0</v>
      </c>
      <c r="R47" s="399">
        <v>0</v>
      </c>
      <c r="S47" s="399">
        <v>0</v>
      </c>
      <c r="T47" s="399">
        <v>0</v>
      </c>
      <c r="U47" s="399">
        <v>0</v>
      </c>
      <c r="V47" s="403">
        <v>0</v>
      </c>
      <c r="W47" s="392">
        <v>0.90000000000000013</v>
      </c>
      <c r="X47" s="329">
        <f t="shared" si="4"/>
        <v>2.2022499999999998</v>
      </c>
      <c r="Y47" s="201"/>
      <c r="Z47" s="182"/>
      <c r="AA47" s="96"/>
      <c r="AB47" s="96"/>
      <c r="AC47" s="96"/>
      <c r="AD47" s="96"/>
    </row>
    <row r="48" spans="1:30">
      <c r="A48" s="4"/>
      <c r="B48" s="5"/>
      <c r="C48" s="48"/>
      <c r="D48" s="5"/>
      <c r="E48" s="5"/>
      <c r="F48" s="5"/>
      <c r="G48" s="5"/>
      <c r="H48" s="5"/>
      <c r="I48" s="5"/>
      <c r="J48" s="20">
        <v>29</v>
      </c>
      <c r="K48" s="239">
        <f t="shared" si="5"/>
        <v>6</v>
      </c>
      <c r="L48" s="236">
        <f t="shared" si="0"/>
        <v>0</v>
      </c>
      <c r="M48" s="327">
        <f t="shared" si="6"/>
        <v>15.626999999999969</v>
      </c>
      <c r="N48" s="328">
        <f t="shared" si="1"/>
        <v>14.32474999999997</v>
      </c>
      <c r="O48" s="329">
        <f t="shared" si="2"/>
        <v>1.3022499999999997</v>
      </c>
      <c r="P48" s="328">
        <f t="shared" si="3"/>
        <v>0</v>
      </c>
      <c r="Q48" s="398">
        <v>0</v>
      </c>
      <c r="R48" s="399">
        <v>0</v>
      </c>
      <c r="S48" s="399">
        <v>0</v>
      </c>
      <c r="T48" s="399">
        <v>0</v>
      </c>
      <c r="U48" s="399">
        <v>0</v>
      </c>
      <c r="V48" s="403">
        <v>0</v>
      </c>
      <c r="W48" s="392">
        <v>0.90000000000000013</v>
      </c>
      <c r="X48" s="329">
        <f t="shared" si="4"/>
        <v>2.2022499999999998</v>
      </c>
      <c r="Y48" s="201"/>
      <c r="Z48" s="182"/>
      <c r="AA48" s="96"/>
      <c r="AB48" s="96"/>
      <c r="AC48" s="96"/>
      <c r="AD48" s="96"/>
    </row>
    <row r="49" spans="1:30">
      <c r="A49" s="4"/>
      <c r="B49" s="5"/>
      <c r="C49" s="48"/>
      <c r="D49" s="5"/>
      <c r="E49" s="5"/>
      <c r="F49" s="5"/>
      <c r="G49" s="5"/>
      <c r="H49" s="5"/>
      <c r="I49" s="5"/>
      <c r="J49" s="21">
        <v>30</v>
      </c>
      <c r="K49" s="22">
        <f t="shared" si="5"/>
        <v>6</v>
      </c>
      <c r="L49" s="237">
        <f t="shared" si="0"/>
        <v>0</v>
      </c>
      <c r="M49" s="330">
        <f t="shared" si="6"/>
        <v>14.32474999999997</v>
      </c>
      <c r="N49" s="331">
        <f t="shared" si="1"/>
        <v>13.022499999999971</v>
      </c>
      <c r="O49" s="332">
        <f t="shared" si="2"/>
        <v>1.3022499999999997</v>
      </c>
      <c r="P49" s="331">
        <f t="shared" si="3"/>
        <v>0</v>
      </c>
      <c r="Q49" s="400">
        <v>0</v>
      </c>
      <c r="R49" s="401">
        <v>0</v>
      </c>
      <c r="S49" s="401">
        <v>0</v>
      </c>
      <c r="T49" s="401">
        <v>0</v>
      </c>
      <c r="U49" s="401">
        <v>0</v>
      </c>
      <c r="V49" s="404">
        <v>0</v>
      </c>
      <c r="W49" s="393">
        <v>0.90000000000000013</v>
      </c>
      <c r="X49" s="332">
        <f t="shared" si="4"/>
        <v>2.2022499999999998</v>
      </c>
      <c r="Y49" s="201"/>
      <c r="Z49" s="182"/>
      <c r="AA49" s="96"/>
      <c r="AB49" s="96"/>
      <c r="AC49" s="96"/>
      <c r="AD49" s="96"/>
    </row>
    <row r="50" spans="1:30">
      <c r="A50" s="4"/>
      <c r="B50" s="5"/>
      <c r="C50" s="48"/>
      <c r="D50" s="5"/>
      <c r="E50" s="5"/>
      <c r="F50" s="5"/>
      <c r="G50" s="5"/>
      <c r="H50" s="5"/>
      <c r="I50" s="5"/>
      <c r="J50" s="20">
        <v>31</v>
      </c>
      <c r="K50" s="239">
        <f t="shared" si="5"/>
        <v>7</v>
      </c>
      <c r="L50" s="236">
        <f t="shared" si="0"/>
        <v>0</v>
      </c>
      <c r="M50" s="327">
        <f t="shared" si="6"/>
        <v>13.022499999999971</v>
      </c>
      <c r="N50" s="328">
        <f t="shared" si="1"/>
        <v>11.720249999999972</v>
      </c>
      <c r="O50" s="329">
        <f t="shared" si="2"/>
        <v>1.3022499999999997</v>
      </c>
      <c r="P50" s="328">
        <f t="shared" si="3"/>
        <v>0</v>
      </c>
      <c r="Q50" s="398">
        <v>0</v>
      </c>
      <c r="R50" s="399">
        <v>0</v>
      </c>
      <c r="S50" s="399">
        <v>0</v>
      </c>
      <c r="T50" s="399">
        <v>0</v>
      </c>
      <c r="U50" s="399">
        <v>0</v>
      </c>
      <c r="V50" s="403">
        <v>0</v>
      </c>
      <c r="W50" s="392">
        <v>0.90000000000000013</v>
      </c>
      <c r="X50" s="329">
        <f t="shared" si="4"/>
        <v>2.2022499999999998</v>
      </c>
      <c r="Y50" s="201"/>
      <c r="Z50" s="182"/>
      <c r="AA50" s="96"/>
      <c r="AB50" s="96"/>
      <c r="AC50" s="96"/>
      <c r="AD50" s="96"/>
    </row>
    <row r="51" spans="1:30">
      <c r="A51" s="4"/>
      <c r="B51" s="5"/>
      <c r="C51" s="48"/>
      <c r="D51" s="5"/>
      <c r="E51" s="5"/>
      <c r="F51" s="5"/>
      <c r="G51" s="5"/>
      <c r="H51" s="5"/>
      <c r="I51" s="5"/>
      <c r="J51" s="20">
        <v>32</v>
      </c>
      <c r="K51" s="239">
        <f t="shared" si="5"/>
        <v>7</v>
      </c>
      <c r="L51" s="236">
        <f t="shared" si="0"/>
        <v>0</v>
      </c>
      <c r="M51" s="327">
        <f t="shared" si="6"/>
        <v>11.720249999999972</v>
      </c>
      <c r="N51" s="328">
        <f t="shared" si="1"/>
        <v>10.417999999999973</v>
      </c>
      <c r="O51" s="329">
        <f t="shared" si="2"/>
        <v>1.3022499999999997</v>
      </c>
      <c r="P51" s="328">
        <f t="shared" si="3"/>
        <v>0</v>
      </c>
      <c r="Q51" s="398">
        <v>0</v>
      </c>
      <c r="R51" s="399">
        <v>0</v>
      </c>
      <c r="S51" s="399">
        <v>0</v>
      </c>
      <c r="T51" s="399">
        <v>0</v>
      </c>
      <c r="U51" s="399">
        <v>0</v>
      </c>
      <c r="V51" s="403">
        <v>0</v>
      </c>
      <c r="W51" s="392">
        <v>0.90000000000000013</v>
      </c>
      <c r="X51" s="329">
        <f t="shared" si="4"/>
        <v>2.2022499999999998</v>
      </c>
      <c r="Y51" s="201"/>
      <c r="Z51" s="182"/>
      <c r="AA51" s="96"/>
      <c r="AB51" s="96"/>
      <c r="AC51" s="96"/>
      <c r="AD51" s="96"/>
    </row>
    <row r="52" spans="1:30">
      <c r="A52" s="4"/>
      <c r="B52" s="5"/>
      <c r="C52" s="48"/>
      <c r="D52" s="5"/>
      <c r="E52" s="5"/>
      <c r="F52" s="5"/>
      <c r="G52" s="5"/>
      <c r="H52" s="5"/>
      <c r="I52" s="5"/>
      <c r="J52" s="20">
        <v>33</v>
      </c>
      <c r="K52" s="239">
        <f t="shared" si="5"/>
        <v>7</v>
      </c>
      <c r="L52" s="236">
        <f t="shared" si="0"/>
        <v>0</v>
      </c>
      <c r="M52" s="327">
        <f t="shared" si="6"/>
        <v>10.417999999999973</v>
      </c>
      <c r="N52" s="328">
        <f t="shared" si="1"/>
        <v>9.1157499999999736</v>
      </c>
      <c r="O52" s="329">
        <f t="shared" si="2"/>
        <v>1.3022499999999997</v>
      </c>
      <c r="P52" s="328">
        <f t="shared" si="3"/>
        <v>0</v>
      </c>
      <c r="Q52" s="398">
        <v>0</v>
      </c>
      <c r="R52" s="399">
        <v>0</v>
      </c>
      <c r="S52" s="399">
        <v>0</v>
      </c>
      <c r="T52" s="399">
        <v>0</v>
      </c>
      <c r="U52" s="399">
        <v>0</v>
      </c>
      <c r="V52" s="403">
        <v>0</v>
      </c>
      <c r="W52" s="392">
        <v>0.90000000000000013</v>
      </c>
      <c r="X52" s="329">
        <f t="shared" si="4"/>
        <v>2.2022499999999998</v>
      </c>
      <c r="Y52" s="201"/>
      <c r="Z52" s="182"/>
      <c r="AA52" s="96"/>
      <c r="AB52" s="96"/>
      <c r="AC52" s="96"/>
      <c r="AD52" s="96"/>
    </row>
    <row r="53" spans="1:30">
      <c r="A53" s="4"/>
      <c r="B53" s="5"/>
      <c r="C53" s="48"/>
      <c r="D53" s="5"/>
      <c r="E53" s="5"/>
      <c r="F53" s="5"/>
      <c r="G53" s="5"/>
      <c r="H53" s="5"/>
      <c r="I53" s="5"/>
      <c r="J53" s="20">
        <v>34</v>
      </c>
      <c r="K53" s="239">
        <f t="shared" si="5"/>
        <v>7</v>
      </c>
      <c r="L53" s="236">
        <f t="shared" si="0"/>
        <v>0</v>
      </c>
      <c r="M53" s="327">
        <f t="shared" si="6"/>
        <v>9.1157499999999736</v>
      </c>
      <c r="N53" s="328">
        <f t="shared" si="1"/>
        <v>7.8134999999999737</v>
      </c>
      <c r="O53" s="329">
        <f t="shared" si="2"/>
        <v>1.3022499999999997</v>
      </c>
      <c r="P53" s="328">
        <f t="shared" si="3"/>
        <v>0</v>
      </c>
      <c r="Q53" s="398">
        <v>0</v>
      </c>
      <c r="R53" s="399">
        <v>0</v>
      </c>
      <c r="S53" s="399">
        <v>0</v>
      </c>
      <c r="T53" s="399">
        <v>0</v>
      </c>
      <c r="U53" s="399">
        <v>0</v>
      </c>
      <c r="V53" s="403">
        <v>0</v>
      </c>
      <c r="W53" s="392">
        <v>0.90000000000000013</v>
      </c>
      <c r="X53" s="329">
        <f t="shared" si="4"/>
        <v>2.2022499999999998</v>
      </c>
      <c r="Y53" s="201"/>
      <c r="Z53" s="182"/>
      <c r="AA53" s="96"/>
      <c r="AB53" s="96"/>
      <c r="AC53" s="96"/>
      <c r="AD53" s="96"/>
    </row>
    <row r="54" spans="1:30">
      <c r="A54" s="4"/>
      <c r="B54" s="5"/>
      <c r="C54" s="48"/>
      <c r="D54" s="5"/>
      <c r="E54" s="5"/>
      <c r="F54" s="5"/>
      <c r="G54" s="5"/>
      <c r="H54" s="5"/>
      <c r="I54" s="5"/>
      <c r="J54" s="20">
        <v>35</v>
      </c>
      <c r="K54" s="239">
        <f t="shared" si="5"/>
        <v>7</v>
      </c>
      <c r="L54" s="236">
        <f t="shared" si="0"/>
        <v>0</v>
      </c>
      <c r="M54" s="327">
        <f t="shared" si="6"/>
        <v>7.8134999999999737</v>
      </c>
      <c r="N54" s="328">
        <f t="shared" si="1"/>
        <v>6.5112499999999738</v>
      </c>
      <c r="O54" s="329">
        <f t="shared" si="2"/>
        <v>1.3022499999999997</v>
      </c>
      <c r="P54" s="328">
        <f t="shared" si="3"/>
        <v>0</v>
      </c>
      <c r="Q54" s="398">
        <v>0</v>
      </c>
      <c r="R54" s="399">
        <v>0</v>
      </c>
      <c r="S54" s="399">
        <v>0</v>
      </c>
      <c r="T54" s="399">
        <v>0</v>
      </c>
      <c r="U54" s="399">
        <v>0</v>
      </c>
      <c r="V54" s="403">
        <v>0</v>
      </c>
      <c r="W54" s="392">
        <v>0.90000000000000013</v>
      </c>
      <c r="X54" s="329">
        <f t="shared" si="4"/>
        <v>2.2022499999999998</v>
      </c>
      <c r="Y54" s="201"/>
      <c r="Z54" s="182"/>
      <c r="AA54" s="96"/>
      <c r="AB54" s="96"/>
      <c r="AC54" s="96"/>
      <c r="AD54" s="96"/>
    </row>
    <row r="55" spans="1:30">
      <c r="A55" s="4"/>
      <c r="B55" s="5"/>
      <c r="C55" s="48"/>
      <c r="D55" s="5"/>
      <c r="E55" s="5"/>
      <c r="F55" s="5"/>
      <c r="G55" s="5"/>
      <c r="H55" s="5"/>
      <c r="I55" s="5"/>
      <c r="J55" s="88">
        <v>36</v>
      </c>
      <c r="K55" s="238">
        <f t="shared" si="5"/>
        <v>8</v>
      </c>
      <c r="L55" s="235">
        <f t="shared" si="0"/>
        <v>0</v>
      </c>
      <c r="M55" s="323">
        <f t="shared" si="6"/>
        <v>6.5112499999999738</v>
      </c>
      <c r="N55" s="324">
        <f t="shared" si="1"/>
        <v>5.2089999999999739</v>
      </c>
      <c r="O55" s="325">
        <f t="shared" si="2"/>
        <v>1.3022499999999997</v>
      </c>
      <c r="P55" s="324">
        <f t="shared" si="3"/>
        <v>0</v>
      </c>
      <c r="Q55" s="396">
        <v>0</v>
      </c>
      <c r="R55" s="397">
        <v>0</v>
      </c>
      <c r="S55" s="397">
        <v>0</v>
      </c>
      <c r="T55" s="397">
        <v>0</v>
      </c>
      <c r="U55" s="397">
        <v>0</v>
      </c>
      <c r="V55" s="402">
        <v>0</v>
      </c>
      <c r="W55" s="391">
        <v>0.90000000000000013</v>
      </c>
      <c r="X55" s="325">
        <f t="shared" si="4"/>
        <v>2.2022499999999998</v>
      </c>
      <c r="Y55" s="201"/>
      <c r="Z55" s="182"/>
      <c r="AA55" s="96"/>
      <c r="AB55" s="96"/>
      <c r="AC55" s="96"/>
      <c r="AD55" s="96"/>
    </row>
    <row r="56" spans="1:30">
      <c r="A56" s="4"/>
      <c r="B56" s="5"/>
      <c r="C56" s="48"/>
      <c r="D56" s="5"/>
      <c r="E56" s="5"/>
      <c r="F56" s="5"/>
      <c r="G56" s="5"/>
      <c r="H56" s="5"/>
      <c r="I56" s="5"/>
      <c r="J56" s="20">
        <v>37</v>
      </c>
      <c r="K56" s="239">
        <f t="shared" si="5"/>
        <v>8</v>
      </c>
      <c r="L56" s="236">
        <f t="shared" si="0"/>
        <v>0</v>
      </c>
      <c r="M56" s="327">
        <f t="shared" si="6"/>
        <v>5.2089999999999739</v>
      </c>
      <c r="N56" s="328">
        <f t="shared" si="1"/>
        <v>3.906749999999974</v>
      </c>
      <c r="O56" s="329">
        <f t="shared" si="2"/>
        <v>1.3022499999999997</v>
      </c>
      <c r="P56" s="328">
        <f t="shared" si="3"/>
        <v>0</v>
      </c>
      <c r="Q56" s="398">
        <v>0</v>
      </c>
      <c r="R56" s="399">
        <v>0</v>
      </c>
      <c r="S56" s="399">
        <v>0</v>
      </c>
      <c r="T56" s="399">
        <v>0</v>
      </c>
      <c r="U56" s="399">
        <v>0</v>
      </c>
      <c r="V56" s="403">
        <v>0</v>
      </c>
      <c r="W56" s="392">
        <v>0.90000000000000013</v>
      </c>
      <c r="X56" s="329">
        <f t="shared" si="4"/>
        <v>2.2022499999999998</v>
      </c>
      <c r="Y56" s="201"/>
      <c r="Z56" s="182"/>
      <c r="AA56" s="96"/>
      <c r="AB56" s="96"/>
      <c r="AC56" s="96"/>
      <c r="AD56" s="96"/>
    </row>
    <row r="57" spans="1:30">
      <c r="A57" s="4"/>
      <c r="B57" s="5"/>
      <c r="C57" s="48"/>
      <c r="D57" s="5"/>
      <c r="E57" s="5"/>
      <c r="F57" s="5"/>
      <c r="G57" s="5"/>
      <c r="H57" s="5"/>
      <c r="I57" s="5"/>
      <c r="J57" s="20">
        <v>38</v>
      </c>
      <c r="K57" s="239">
        <f t="shared" si="5"/>
        <v>8</v>
      </c>
      <c r="L57" s="236">
        <f t="shared" si="0"/>
        <v>0</v>
      </c>
      <c r="M57" s="327">
        <f t="shared" si="6"/>
        <v>3.906749999999974</v>
      </c>
      <c r="N57" s="328">
        <f t="shared" si="1"/>
        <v>2.6044999999999741</v>
      </c>
      <c r="O57" s="329">
        <f t="shared" si="2"/>
        <v>1.3022499999999997</v>
      </c>
      <c r="P57" s="328">
        <f t="shared" si="3"/>
        <v>0</v>
      </c>
      <c r="Q57" s="398">
        <v>0</v>
      </c>
      <c r="R57" s="399">
        <v>0</v>
      </c>
      <c r="S57" s="399">
        <v>0</v>
      </c>
      <c r="T57" s="399">
        <v>0</v>
      </c>
      <c r="U57" s="399">
        <v>0</v>
      </c>
      <c r="V57" s="403">
        <v>0</v>
      </c>
      <c r="W57" s="392">
        <v>0.90000000000000013</v>
      </c>
      <c r="X57" s="329">
        <f t="shared" si="4"/>
        <v>2.2022499999999998</v>
      </c>
      <c r="Y57" s="201"/>
      <c r="Z57" s="182"/>
      <c r="AA57" s="96"/>
      <c r="AB57" s="96"/>
      <c r="AC57" s="96"/>
      <c r="AD57" s="96"/>
    </row>
    <row r="58" spans="1:30">
      <c r="A58" s="4"/>
      <c r="B58" s="5"/>
      <c r="C58" s="48"/>
      <c r="D58" s="5"/>
      <c r="E58" s="5"/>
      <c r="F58" s="5"/>
      <c r="G58" s="5"/>
      <c r="H58" s="5"/>
      <c r="I58" s="5"/>
      <c r="J58" s="20">
        <v>39</v>
      </c>
      <c r="K58" s="239">
        <f t="shared" si="5"/>
        <v>8</v>
      </c>
      <c r="L58" s="236">
        <f t="shared" si="0"/>
        <v>0</v>
      </c>
      <c r="M58" s="327">
        <f t="shared" si="6"/>
        <v>2.6044999999999741</v>
      </c>
      <c r="N58" s="328">
        <f t="shared" si="1"/>
        <v>1.3022499999999744</v>
      </c>
      <c r="O58" s="329">
        <f t="shared" si="2"/>
        <v>1.3022499999999997</v>
      </c>
      <c r="P58" s="328">
        <f t="shared" si="3"/>
        <v>0</v>
      </c>
      <c r="Q58" s="398">
        <v>0</v>
      </c>
      <c r="R58" s="399">
        <v>0</v>
      </c>
      <c r="S58" s="399">
        <v>0</v>
      </c>
      <c r="T58" s="399">
        <v>0</v>
      </c>
      <c r="U58" s="399">
        <v>0</v>
      </c>
      <c r="V58" s="403">
        <v>0</v>
      </c>
      <c r="W58" s="392">
        <v>0.90000000000000013</v>
      </c>
      <c r="X58" s="329">
        <f t="shared" si="4"/>
        <v>2.2022499999999998</v>
      </c>
      <c r="Y58" s="201"/>
      <c r="Z58" s="182"/>
      <c r="AA58" s="96"/>
      <c r="AB58" s="96"/>
    </row>
    <row r="59" spans="1:30">
      <c r="A59" s="4"/>
      <c r="B59" s="5"/>
      <c r="C59" s="48"/>
      <c r="D59" s="5"/>
      <c r="E59" s="5"/>
      <c r="F59" s="5"/>
      <c r="G59" s="5"/>
      <c r="H59" s="5"/>
      <c r="I59" s="5"/>
      <c r="J59" s="21">
        <v>40</v>
      </c>
      <c r="K59" s="22">
        <f t="shared" si="5"/>
        <v>8</v>
      </c>
      <c r="L59" s="237">
        <f t="shared" si="0"/>
        <v>0</v>
      </c>
      <c r="M59" s="330">
        <f t="shared" si="6"/>
        <v>1.3022499999999744</v>
      </c>
      <c r="N59" s="331">
        <f t="shared" si="1"/>
        <v>-2.5313084961453569E-14</v>
      </c>
      <c r="O59" s="332">
        <f t="shared" si="2"/>
        <v>1.3022499999999997</v>
      </c>
      <c r="P59" s="331">
        <f t="shared" si="3"/>
        <v>0</v>
      </c>
      <c r="Q59" s="400">
        <v>0</v>
      </c>
      <c r="R59" s="401">
        <v>0</v>
      </c>
      <c r="S59" s="401">
        <v>0</v>
      </c>
      <c r="T59" s="401">
        <v>0</v>
      </c>
      <c r="U59" s="401">
        <v>0</v>
      </c>
      <c r="V59" s="404">
        <v>0</v>
      </c>
      <c r="W59" s="393">
        <v>0.90000000000000013</v>
      </c>
      <c r="X59" s="332">
        <f t="shared" si="4"/>
        <v>2.2022499999999998</v>
      </c>
      <c r="Y59" s="201"/>
      <c r="Z59" s="182"/>
      <c r="AA59" s="96"/>
      <c r="AB59" s="96"/>
    </row>
    <row r="60" spans="1:30">
      <c r="A60" s="4"/>
      <c r="B60" s="5"/>
      <c r="C60" s="48"/>
      <c r="D60" s="5"/>
      <c r="E60" s="5"/>
      <c r="F60" s="5"/>
      <c r="G60" s="5"/>
      <c r="H60" s="5"/>
      <c r="I60" s="5"/>
      <c r="J60" s="61"/>
      <c r="K60" s="61"/>
      <c r="L60" s="61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201"/>
      <c r="Z60" s="182"/>
      <c r="AA60" s="96"/>
      <c r="AB60" s="96"/>
    </row>
    <row r="61" spans="1:30">
      <c r="A61" s="4"/>
      <c r="B61" s="5"/>
      <c r="C61" s="48"/>
      <c r="D61" s="5"/>
      <c r="E61" s="5"/>
      <c r="F61" s="5"/>
      <c r="G61" s="5"/>
      <c r="H61" s="5"/>
      <c r="I61" s="61"/>
      <c r="J61" s="61"/>
      <c r="K61" s="61"/>
      <c r="L61" s="61"/>
      <c r="M61" s="334"/>
      <c r="N61" s="334"/>
      <c r="O61" s="335">
        <f>SUM(O20:O60)</f>
        <v>52.090000000000011</v>
      </c>
      <c r="P61" s="336">
        <f>SUM(P20:P60)</f>
        <v>0</v>
      </c>
      <c r="Q61" s="335">
        <f>SUM(Q20:Q60)</f>
        <v>0</v>
      </c>
      <c r="R61" s="336">
        <f t="shared" ref="R61:V61" si="7">SUM(R20:R60)</f>
        <v>0</v>
      </c>
      <c r="S61" s="336">
        <f t="shared" si="7"/>
        <v>0</v>
      </c>
      <c r="T61" s="336">
        <f t="shared" si="7"/>
        <v>0</v>
      </c>
      <c r="U61" s="336">
        <f t="shared" si="7"/>
        <v>0</v>
      </c>
      <c r="V61" s="336">
        <f t="shared" si="7"/>
        <v>0</v>
      </c>
      <c r="W61" s="405">
        <f>SUM(W20:W60)</f>
        <v>35.999999999999972</v>
      </c>
      <c r="X61" s="337">
        <f>SUM(X20:X60)</f>
        <v>88.090000000000046</v>
      </c>
      <c r="Y61" s="201"/>
      <c r="Z61" s="182"/>
      <c r="AA61" s="96"/>
      <c r="AB61" s="96"/>
    </row>
    <row r="62" spans="1:30">
      <c r="A62" s="4"/>
      <c r="B62" s="5"/>
      <c r="C62" s="48"/>
      <c r="D62" s="5"/>
      <c r="E62" s="5"/>
      <c r="F62" s="5"/>
      <c r="G62" s="5"/>
      <c r="H62" s="5"/>
      <c r="I62" s="61"/>
      <c r="J62" s="61"/>
      <c r="K62" s="61"/>
      <c r="L62" s="61"/>
      <c r="M62" s="5"/>
      <c r="N62" s="5"/>
      <c r="O62" s="48"/>
      <c r="P62" s="5"/>
      <c r="Q62" s="5"/>
      <c r="R62" s="5"/>
      <c r="S62" s="5"/>
      <c r="T62" s="5"/>
      <c r="U62" s="5"/>
      <c r="V62" s="5"/>
      <c r="W62" s="5"/>
      <c r="X62" s="5"/>
      <c r="Y62" s="201"/>
      <c r="Z62" s="182"/>
      <c r="AA62" s="96"/>
      <c r="AB62" s="96"/>
    </row>
    <row r="63" spans="1:30">
      <c r="A63" s="4"/>
      <c r="B63" s="5"/>
      <c r="C63" s="48"/>
      <c r="D63" s="5"/>
      <c r="E63" s="5"/>
      <c r="F63" s="5"/>
      <c r="G63" s="5"/>
      <c r="H63" s="5"/>
      <c r="I63" s="61"/>
      <c r="J63" s="61"/>
      <c r="K63" s="61"/>
      <c r="L63" s="6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201"/>
      <c r="Z63" s="182"/>
      <c r="AA63" s="96"/>
      <c r="AB63" s="96"/>
    </row>
    <row r="64" spans="1:30" ht="15.6">
      <c r="A64" s="4"/>
      <c r="B64" s="5"/>
      <c r="C64" s="48"/>
      <c r="D64" s="5"/>
      <c r="E64" s="5"/>
      <c r="F64" s="5"/>
      <c r="G64" s="5"/>
      <c r="H64" s="5"/>
      <c r="I64" s="61"/>
      <c r="J64" s="61"/>
      <c r="K64" s="61"/>
      <c r="L64" s="61"/>
      <c r="M64" s="5"/>
      <c r="N64" s="5"/>
      <c r="O64" s="5"/>
      <c r="P64" s="5"/>
      <c r="Q64" s="14"/>
      <c r="R64" s="24"/>
      <c r="S64" s="24"/>
      <c r="T64" s="24"/>
      <c r="U64" s="24"/>
      <c r="V64" s="24"/>
      <c r="W64" s="322" t="s">
        <v>203</v>
      </c>
      <c r="X64" s="317">
        <f>NPV(D21,X20:X59)</f>
        <v>47.029208054813523</v>
      </c>
      <c r="Y64" s="201"/>
      <c r="Z64" s="182"/>
      <c r="AA64" s="96"/>
      <c r="AB64" s="96"/>
    </row>
    <row r="65" spans="1:43">
      <c r="A65" s="4"/>
      <c r="B65" s="5"/>
      <c r="C65" s="48"/>
      <c r="D65" s="5"/>
      <c r="E65" s="5"/>
      <c r="F65" s="5"/>
      <c r="G65" s="5"/>
      <c r="H65" s="5"/>
      <c r="I65" s="61"/>
      <c r="J65" s="61"/>
      <c r="K65" s="61"/>
      <c r="L65" s="6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01"/>
      <c r="Z65" s="182"/>
      <c r="AA65" s="96"/>
      <c r="AB65" s="96"/>
    </row>
    <row r="66" spans="1:43">
      <c r="A66" s="4"/>
      <c r="B66" s="5"/>
      <c r="C66" s="48"/>
      <c r="D66" s="5"/>
      <c r="E66" s="5"/>
      <c r="F66" s="5"/>
      <c r="G66" s="5"/>
      <c r="H66" s="5"/>
      <c r="I66" s="61"/>
      <c r="J66" s="61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01"/>
      <c r="Z66" s="182"/>
      <c r="AA66" s="96"/>
      <c r="AB66" s="96"/>
    </row>
    <row r="67" spans="1:43">
      <c r="A67" s="4"/>
      <c r="B67" s="5"/>
      <c r="C67" s="48"/>
      <c r="D67" s="5"/>
      <c r="E67" s="5"/>
      <c r="F67" s="5"/>
      <c r="G67" s="5"/>
      <c r="H67" s="5"/>
      <c r="I67" s="61"/>
      <c r="J67" s="61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01"/>
      <c r="Z67" s="182"/>
      <c r="AA67" s="96"/>
      <c r="AB67" s="96"/>
    </row>
    <row r="68" spans="1:43">
      <c r="A68" s="7"/>
      <c r="B68" s="8"/>
      <c r="C68" s="8"/>
      <c r="D68" s="8"/>
      <c r="E68" s="8"/>
      <c r="F68" s="8"/>
      <c r="G68" s="8"/>
      <c r="H68" s="8"/>
      <c r="I68" s="35"/>
      <c r="J68" s="35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321"/>
      <c r="Z68" s="182"/>
      <c r="AA68" s="96"/>
      <c r="AB68" s="96"/>
    </row>
    <row r="69" spans="1:43">
      <c r="X69" s="182"/>
      <c r="Y69" s="199"/>
      <c r="Z69" s="96"/>
      <c r="AA69" s="96"/>
      <c r="AB69" s="96"/>
    </row>
    <row r="70" spans="1:43">
      <c r="X70" s="182"/>
      <c r="Y70" s="199"/>
      <c r="Z70" s="96"/>
      <c r="AA70" s="96"/>
      <c r="AB70" s="96"/>
    </row>
    <row r="71" spans="1:43">
      <c r="X71" s="182"/>
      <c r="Y71" s="199"/>
      <c r="Z71" s="96"/>
      <c r="AA71" s="96"/>
      <c r="AB71" s="96"/>
    </row>
    <row r="72" spans="1:43">
      <c r="X72" s="182"/>
      <c r="Y72" s="199"/>
      <c r="Z72" s="96"/>
      <c r="AA72" s="96"/>
      <c r="AB72" s="96"/>
    </row>
    <row r="73" spans="1:43">
      <c r="X73" s="182"/>
      <c r="Y73" s="199"/>
      <c r="Z73" s="96"/>
      <c r="AA73" s="96"/>
      <c r="AB73" s="96"/>
    </row>
    <row r="74" spans="1:43">
      <c r="X74" s="182"/>
      <c r="Y74" s="199"/>
      <c r="Z74" s="96"/>
      <c r="AA74" s="96"/>
      <c r="AB74" s="96"/>
    </row>
    <row r="75" spans="1:43" s="37" customFormat="1">
      <c r="A75"/>
      <c r="B75"/>
      <c r="C75"/>
      <c r="D75"/>
      <c r="E75"/>
      <c r="F75"/>
      <c r="G75"/>
      <c r="I75" s="63"/>
      <c r="J75" s="63"/>
      <c r="X75" s="182"/>
      <c r="Y75" s="199"/>
      <c r="Z75" s="96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s="37" customFormat="1">
      <c r="A76"/>
      <c r="B76"/>
      <c r="C76"/>
      <c r="D76"/>
      <c r="E76"/>
      <c r="F76"/>
      <c r="G76"/>
      <c r="I76" s="63"/>
      <c r="J76" s="63"/>
      <c r="X76" s="182"/>
      <c r="Y76" s="199"/>
      <c r="Z76" s="9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s="37" customFormat="1">
      <c r="A77"/>
      <c r="B77"/>
      <c r="C77"/>
      <c r="D77"/>
      <c r="E77"/>
      <c r="F77"/>
      <c r="G77"/>
      <c r="I77" s="63"/>
      <c r="J77" s="63"/>
      <c r="X77" s="182"/>
      <c r="Y77" s="199"/>
      <c r="Z77" s="96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s="37" customFormat="1">
      <c r="A78"/>
      <c r="B78"/>
      <c r="C78"/>
      <c r="D78"/>
      <c r="E78"/>
      <c r="F78"/>
      <c r="G78"/>
      <c r="I78" s="63"/>
      <c r="J78" s="63"/>
      <c r="X78" s="182"/>
      <c r="Y78" s="199"/>
      <c r="Z78" s="96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s="37" customFormat="1">
      <c r="A79"/>
      <c r="B79"/>
      <c r="C79"/>
      <c r="D79"/>
      <c r="E79"/>
      <c r="F79"/>
      <c r="G79"/>
      <c r="I79" s="63"/>
      <c r="J79" s="63"/>
      <c r="X79" s="182"/>
      <c r="Y79" s="199"/>
      <c r="Z79" s="96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s="37" customFormat="1">
      <c r="A80"/>
      <c r="B80"/>
      <c r="C80"/>
      <c r="D80"/>
      <c r="E80"/>
      <c r="F80"/>
      <c r="G80"/>
      <c r="I80" s="63"/>
      <c r="J80" s="63"/>
      <c r="X80" s="182"/>
      <c r="Y80" s="199"/>
      <c r="Z80" s="96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s="37" customFormat="1">
      <c r="A81"/>
      <c r="B81"/>
      <c r="C81"/>
      <c r="D81"/>
      <c r="E81"/>
      <c r="F81"/>
      <c r="G81"/>
      <c r="I81" s="63"/>
      <c r="J81" s="63"/>
      <c r="X81" s="182"/>
      <c r="Y81" s="199"/>
      <c r="Z81" s="96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>
      <c r="X82" s="182"/>
      <c r="Y82" s="199"/>
      <c r="Z82" s="96"/>
    </row>
    <row r="83" spans="1:43">
      <c r="X83" s="182"/>
      <c r="Y83" s="199"/>
      <c r="Z83" s="96"/>
    </row>
    <row r="84" spans="1:43">
      <c r="X84" s="182"/>
      <c r="Y84" s="199"/>
      <c r="Z84" s="96"/>
    </row>
    <row r="85" spans="1:43">
      <c r="X85" s="182"/>
      <c r="Y85" s="199"/>
      <c r="Z85" s="96"/>
    </row>
    <row r="86" spans="1:43">
      <c r="X86"/>
    </row>
    <row r="87" spans="1:43">
      <c r="X87"/>
    </row>
    <row r="88" spans="1:43">
      <c r="X88"/>
    </row>
    <row r="89" spans="1:43">
      <c r="X89"/>
    </row>
    <row r="90" spans="1:43">
      <c r="X90"/>
    </row>
    <row r="91" spans="1:43">
      <c r="X91"/>
    </row>
    <row r="92" spans="1:43">
      <c r="X92"/>
    </row>
    <row r="93" spans="1:43">
      <c r="X93"/>
    </row>
    <row r="94" spans="1:43">
      <c r="X94"/>
    </row>
    <row r="95" spans="1:43">
      <c r="X95"/>
    </row>
    <row r="96" spans="1:43">
      <c r="X96"/>
    </row>
    <row r="97" spans="24:24">
      <c r="X97"/>
    </row>
    <row r="98" spans="24:24">
      <c r="X98"/>
    </row>
    <row r="99" spans="24:24">
      <c r="X99"/>
    </row>
    <row r="100" spans="24:24">
      <c r="X100"/>
    </row>
    <row r="101" spans="24:24">
      <c r="X101"/>
    </row>
    <row r="102" spans="24:24">
      <c r="X102"/>
    </row>
    <row r="103" spans="24:24">
      <c r="X103"/>
    </row>
    <row r="104" spans="24:24">
      <c r="X104"/>
    </row>
    <row r="105" spans="24:24">
      <c r="X105"/>
    </row>
    <row r="106" spans="24:24">
      <c r="X106"/>
    </row>
  </sheetData>
  <customSheetViews>
    <customSheetView guid="{3495873B-97AA-4908-A8E2-FC100DEB1671}">
      <selection activeCell="A3" sqref="A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223"/>
  <sheetViews>
    <sheetView topLeftCell="N1" workbookViewId="0">
      <selection activeCell="R14" sqref="R14"/>
    </sheetView>
  </sheetViews>
  <sheetFormatPr defaultRowHeight="14.4"/>
  <cols>
    <col min="1" max="1" width="16.44140625" customWidth="1"/>
    <col min="2" max="2" width="34.5546875" customWidth="1"/>
    <col min="3" max="6" width="12.44140625" customWidth="1"/>
    <col min="7" max="8" width="12.44140625" style="37" customWidth="1"/>
    <col min="9" max="9" width="12.44140625" style="63" customWidth="1"/>
    <col min="10" max="21" width="12.44140625" style="37" customWidth="1"/>
    <col min="22" max="42" width="12.44140625" customWidth="1"/>
    <col min="43" max="43" width="7" customWidth="1"/>
    <col min="44" max="44" width="11" style="175" customWidth="1"/>
    <col min="48" max="48" width="30.44140625" customWidth="1"/>
    <col min="49" max="49" width="26.77734375" customWidth="1"/>
    <col min="50" max="50" width="11.77734375" customWidth="1"/>
  </cols>
  <sheetData>
    <row r="1" spans="1:51">
      <c r="A1" s="1"/>
      <c r="B1" s="2"/>
      <c r="C1" s="2"/>
      <c r="D1" s="2"/>
      <c r="E1" s="2"/>
      <c r="F1" s="2"/>
      <c r="G1" s="2"/>
      <c r="H1" s="2"/>
      <c r="I1" s="6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184"/>
      <c r="AS1" s="3"/>
      <c r="AV1" s="1"/>
      <c r="AW1" s="2"/>
      <c r="AX1" s="2"/>
      <c r="AY1" s="3"/>
    </row>
    <row r="2" spans="1:51">
      <c r="A2" s="4"/>
      <c r="B2" s="5"/>
      <c r="C2" s="5"/>
      <c r="D2" s="5"/>
      <c r="E2" s="5"/>
      <c r="F2" s="5"/>
      <c r="G2" s="5"/>
      <c r="H2" s="5"/>
      <c r="I2" s="6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176"/>
      <c r="AS2" s="6"/>
      <c r="AV2" s="4"/>
      <c r="AW2" s="5"/>
      <c r="AX2" s="5"/>
      <c r="AY2" s="6"/>
    </row>
    <row r="3" spans="1:51" s="13" customFormat="1" ht="18">
      <c r="A3" s="110" t="s">
        <v>234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85"/>
      <c r="AS3" s="12"/>
      <c r="AV3" s="10" t="s">
        <v>228</v>
      </c>
      <c r="AW3" s="11"/>
      <c r="AX3" s="11"/>
      <c r="AY3" s="12"/>
    </row>
    <row r="4" spans="1:51" s="13" customFormat="1" ht="15.6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85"/>
      <c r="AS4" s="12"/>
      <c r="AV4" s="10"/>
      <c r="AW4" s="11"/>
      <c r="AX4" s="11"/>
      <c r="AY4" s="12"/>
    </row>
    <row r="5" spans="1:51" s="13" customFormat="1" ht="15.6">
      <c r="A5" s="269" t="s">
        <v>44</v>
      </c>
      <c r="B5" s="270"/>
      <c r="C5" s="270"/>
      <c r="D5" s="27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69"/>
      <c r="AR5" s="185"/>
      <c r="AS5" s="97"/>
      <c r="AV5" s="10"/>
      <c r="AW5" s="11"/>
      <c r="AX5" s="11"/>
      <c r="AY5" s="12"/>
    </row>
    <row r="6" spans="1:51" s="13" customFormat="1" ht="15.6">
      <c r="A6" s="85" t="s">
        <v>91</v>
      </c>
      <c r="B6" s="69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85"/>
      <c r="AS6" s="12"/>
      <c r="AV6" s="76"/>
      <c r="AW6" s="68"/>
      <c r="AX6" s="71" t="s">
        <v>47</v>
      </c>
      <c r="AY6" s="97"/>
    </row>
    <row r="7" spans="1:51" s="13" customFormat="1" ht="15.6">
      <c r="A7" s="85" t="s">
        <v>45</v>
      </c>
      <c r="B7" s="69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85"/>
      <c r="AS7" s="12"/>
      <c r="AV7" s="101"/>
      <c r="AW7" s="102"/>
      <c r="AX7" s="73" t="s">
        <v>235</v>
      </c>
      <c r="AY7" s="97"/>
    </row>
    <row r="8" spans="1:51" s="13" customFormat="1" ht="15.6">
      <c r="A8" s="84">
        <v>0.56000000000000005</v>
      </c>
      <c r="B8" s="141" t="s">
        <v>89</v>
      </c>
      <c r="C8" s="272"/>
      <c r="D8" s="27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85"/>
      <c r="AS8" s="12"/>
      <c r="AV8" s="1" t="s">
        <v>175</v>
      </c>
      <c r="AW8" s="3"/>
      <c r="AX8" s="311">
        <v>200</v>
      </c>
      <c r="AY8" s="92"/>
    </row>
    <row r="9" spans="1:51" s="13" customFormat="1" ht="15.6">
      <c r="A9" s="10"/>
      <c r="B9" s="6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85"/>
      <c r="AS9" s="12"/>
      <c r="AV9" s="4" t="s">
        <v>229</v>
      </c>
      <c r="AW9" s="6"/>
      <c r="AX9" s="103">
        <v>100</v>
      </c>
      <c r="AY9" s="92"/>
    </row>
    <row r="10" spans="1:51" s="13" customFormat="1" ht="15.6">
      <c r="A10" s="10"/>
      <c r="B10" s="69"/>
      <c r="C10" s="11"/>
      <c r="D10" s="11"/>
      <c r="E10" s="11"/>
      <c r="F10" s="11"/>
      <c r="G10" s="11"/>
      <c r="H10" s="11"/>
      <c r="I10" s="11"/>
      <c r="J10" s="11"/>
      <c r="K10" s="11"/>
      <c r="L10" s="76" t="s">
        <v>195</v>
      </c>
      <c r="M10" s="270"/>
      <c r="N10" s="270"/>
      <c r="O10" s="74" t="s">
        <v>196</v>
      </c>
      <c r="P10" s="80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85"/>
      <c r="AS10" s="12"/>
      <c r="AV10" s="7" t="s">
        <v>176</v>
      </c>
      <c r="AW10" s="9"/>
      <c r="AX10" s="312">
        <v>100</v>
      </c>
      <c r="AY10" s="92"/>
    </row>
    <row r="11" spans="1:51" s="13" customFormat="1" ht="15.6">
      <c r="A11" s="10"/>
      <c r="B11" s="204" t="s">
        <v>96</v>
      </c>
      <c r="C11" s="41">
        <v>1</v>
      </c>
      <c r="D11" s="233">
        <v>2</v>
      </c>
      <c r="E11" s="233">
        <v>3</v>
      </c>
      <c r="F11" s="233">
        <v>4</v>
      </c>
      <c r="G11" s="233">
        <v>5</v>
      </c>
      <c r="H11" s="233">
        <v>6</v>
      </c>
      <c r="I11" s="233">
        <v>7</v>
      </c>
      <c r="J11" s="234">
        <v>8</v>
      </c>
      <c r="K11" s="11"/>
      <c r="L11" s="76" t="s">
        <v>194</v>
      </c>
      <c r="M11" s="270"/>
      <c r="N11" s="270"/>
      <c r="O11" s="300">
        <v>0.85</v>
      </c>
      <c r="P11" s="302">
        <f>P12*O11</f>
        <v>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85"/>
      <c r="AS11" s="12"/>
      <c r="AV11" s="4"/>
      <c r="AW11" s="5"/>
      <c r="AX11" s="5"/>
      <c r="AY11" s="92"/>
    </row>
    <row r="12" spans="1:51" s="13" customFormat="1" ht="15.6">
      <c r="A12" s="10"/>
      <c r="B12" s="7" t="s">
        <v>90</v>
      </c>
      <c r="C12" s="314">
        <v>0</v>
      </c>
      <c r="D12" s="315">
        <v>0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6">
        <v>0</v>
      </c>
      <c r="K12" s="11"/>
      <c r="L12" s="139" t="s">
        <v>193</v>
      </c>
      <c r="M12" s="272"/>
      <c r="N12" s="272"/>
      <c r="O12" s="301">
        <v>1</v>
      </c>
      <c r="P12" s="310">
        <v>0</v>
      </c>
      <c r="Q12" s="11"/>
      <c r="R12" s="120"/>
      <c r="S12" s="120" t="s">
        <v>201</v>
      </c>
      <c r="T12" s="193">
        <f>AR192</f>
        <v>134.19799999999995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85"/>
      <c r="AS12" s="12"/>
      <c r="AV12" s="90"/>
      <c r="AW12" s="91"/>
      <c r="AX12" s="91"/>
      <c r="AY12" s="92"/>
    </row>
    <row r="13" spans="1:51" s="13" customFormat="1" ht="15.6">
      <c r="A13" s="10"/>
      <c r="B13" s="313" t="s">
        <v>202</v>
      </c>
      <c r="C13" s="319">
        <v>3.5000000000000003E-2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85"/>
      <c r="AS13" s="12"/>
      <c r="AV13" s="1" t="s">
        <v>230</v>
      </c>
      <c r="AW13" s="2"/>
      <c r="AX13" s="106">
        <v>124.3567416000934</v>
      </c>
      <c r="AY13" s="247"/>
    </row>
    <row r="14" spans="1:51" ht="15.6">
      <c r="A14" s="85"/>
      <c r="B14" s="69"/>
      <c r="C14" s="69"/>
      <c r="D14" s="69"/>
      <c r="E14" s="69"/>
      <c r="F14" s="69"/>
      <c r="G14" s="120"/>
      <c r="H14" s="11"/>
      <c r="I14" s="6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69"/>
      <c r="AR14" s="185"/>
      <c r="AS14" s="97"/>
      <c r="AV14" s="4" t="s">
        <v>231</v>
      </c>
      <c r="AW14" s="5"/>
      <c r="AX14" s="105">
        <f>AR194</f>
        <v>0</v>
      </c>
      <c r="AY14" s="247"/>
    </row>
    <row r="15" spans="1:51" ht="15.6">
      <c r="A15" s="85"/>
      <c r="B15" s="69"/>
      <c r="C15" s="76"/>
      <c r="D15" s="67"/>
      <c r="E15" s="67"/>
      <c r="F15" s="68"/>
      <c r="G15" s="69"/>
      <c r="H15" s="74" t="s">
        <v>58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2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69"/>
      <c r="AR15" s="185"/>
      <c r="AS15" s="97"/>
      <c r="AV15" s="4" t="s">
        <v>232</v>
      </c>
      <c r="AW15" s="5"/>
      <c r="AX15" s="104">
        <f>ROUND(((AX14/AX13)-1)*100,0)</f>
        <v>-100</v>
      </c>
      <c r="AY15" s="247"/>
    </row>
    <row r="16" spans="1:51" ht="15.6">
      <c r="A16" s="85"/>
      <c r="B16" s="69"/>
      <c r="C16" s="123" t="s">
        <v>52</v>
      </c>
      <c r="D16" s="98" t="s">
        <v>53</v>
      </c>
      <c r="E16" s="98" t="s">
        <v>5</v>
      </c>
      <c r="F16" s="124" t="s">
        <v>2</v>
      </c>
      <c r="G16" s="69"/>
      <c r="H16" s="70">
        <v>1</v>
      </c>
      <c r="I16" s="77">
        <v>2</v>
      </c>
      <c r="J16" s="77">
        <v>3</v>
      </c>
      <c r="K16" s="77">
        <v>4</v>
      </c>
      <c r="L16" s="77"/>
      <c r="M16" s="77">
        <v>5</v>
      </c>
      <c r="N16" s="77">
        <v>6</v>
      </c>
      <c r="O16" s="77">
        <v>7</v>
      </c>
      <c r="P16" s="77">
        <v>8</v>
      </c>
      <c r="Q16" s="77">
        <v>9</v>
      </c>
      <c r="R16" s="78">
        <v>10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69"/>
      <c r="AR16" s="185"/>
      <c r="AS16" s="97"/>
      <c r="AV16" s="90" t="s">
        <v>49</v>
      </c>
      <c r="AW16" s="5"/>
      <c r="AX16" s="205">
        <v>600</v>
      </c>
      <c r="AY16" s="247"/>
    </row>
    <row r="17" spans="1:51" ht="15.6">
      <c r="A17" s="85"/>
      <c r="B17" s="69" t="s">
        <v>51</v>
      </c>
      <c r="C17" s="111">
        <v>2.56</v>
      </c>
      <c r="D17" s="112">
        <v>6.4000000000000001E-2</v>
      </c>
      <c r="E17" s="112">
        <v>0.39400000000000002</v>
      </c>
      <c r="F17" s="115">
        <f>SUM(C17:E17)</f>
        <v>3.0180000000000002</v>
      </c>
      <c r="G17" s="69"/>
      <c r="H17" s="275">
        <v>1.64</v>
      </c>
      <c r="I17" s="276">
        <v>0.41</v>
      </c>
      <c r="J17" s="276">
        <v>0.27</v>
      </c>
      <c r="K17" s="276">
        <v>0.09</v>
      </c>
      <c r="L17" s="276">
        <v>0.09</v>
      </c>
      <c r="M17" s="276">
        <v>0.09</v>
      </c>
      <c r="N17" s="276">
        <v>0.09</v>
      </c>
      <c r="O17" s="276">
        <v>0.09</v>
      </c>
      <c r="P17" s="276">
        <v>0.09</v>
      </c>
      <c r="Q17" s="276">
        <v>0.09</v>
      </c>
      <c r="R17" s="277">
        <f>F17-SUM(H17:Q17)</f>
        <v>6.8000000000001393E-2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69"/>
      <c r="AR17" s="185"/>
      <c r="AS17" s="97"/>
      <c r="AV17" s="7" t="s">
        <v>233</v>
      </c>
      <c r="AW17" s="8"/>
      <c r="AX17" s="206">
        <v>30</v>
      </c>
      <c r="AY17" s="247"/>
    </row>
    <row r="18" spans="1:51" ht="15.6">
      <c r="A18" s="85"/>
      <c r="B18" s="69" t="s">
        <v>54</v>
      </c>
      <c r="C18" s="113">
        <v>4.3899999999999997</v>
      </c>
      <c r="D18" s="114">
        <v>0.36</v>
      </c>
      <c r="E18" s="114">
        <v>0.71</v>
      </c>
      <c r="F18" s="116">
        <f>SUM(C18:E18)</f>
        <v>5.46</v>
      </c>
      <c r="G18" s="69"/>
      <c r="H18" s="278">
        <v>1.79</v>
      </c>
      <c r="I18" s="279">
        <v>1.1000000000000001</v>
      </c>
      <c r="J18" s="279">
        <v>0.73</v>
      </c>
      <c r="K18" s="279">
        <v>0.23</v>
      </c>
      <c r="L18" s="279">
        <v>0.23</v>
      </c>
      <c r="M18" s="279">
        <v>0.23</v>
      </c>
      <c r="N18" s="279">
        <v>0.23</v>
      </c>
      <c r="O18" s="279">
        <v>0.23</v>
      </c>
      <c r="P18" s="279">
        <v>0.23</v>
      </c>
      <c r="Q18" s="279">
        <v>0.23</v>
      </c>
      <c r="R18" s="280">
        <f>F18-SUM(H18:Q18)</f>
        <v>0.22999999999999776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69"/>
      <c r="AR18" s="185"/>
      <c r="AS18" s="97"/>
      <c r="AV18" s="90"/>
      <c r="AW18" s="91"/>
      <c r="AX18" s="99">
        <f>AX16-(AX15*AX17)</f>
        <v>3600</v>
      </c>
      <c r="AY18" s="92"/>
    </row>
    <row r="19" spans="1:51" ht="15.6">
      <c r="A19" s="85"/>
      <c r="B19" s="69" t="s">
        <v>55</v>
      </c>
      <c r="C19" s="113">
        <v>2.23</v>
      </c>
      <c r="D19" s="114">
        <v>0.08</v>
      </c>
      <c r="E19" s="114">
        <v>0.35</v>
      </c>
      <c r="F19" s="116">
        <f>SUM(C19:E19)</f>
        <v>2.66</v>
      </c>
      <c r="G19" s="69"/>
      <c r="H19" s="278">
        <v>1.85</v>
      </c>
      <c r="I19" s="279">
        <v>0.24</v>
      </c>
      <c r="J19" s="279">
        <v>0.16</v>
      </c>
      <c r="K19" s="279">
        <v>0.05</v>
      </c>
      <c r="L19" s="279">
        <v>0.05</v>
      </c>
      <c r="M19" s="279">
        <v>0.05</v>
      </c>
      <c r="N19" s="279">
        <v>0.05</v>
      </c>
      <c r="O19" s="279">
        <v>0.05</v>
      </c>
      <c r="P19" s="279">
        <v>0.05</v>
      </c>
      <c r="Q19" s="279">
        <v>0.05</v>
      </c>
      <c r="R19" s="280">
        <f>F19-SUM(H19:Q19)</f>
        <v>6.0000000000001386E-2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69"/>
      <c r="AR19" s="185"/>
      <c r="AS19" s="97"/>
      <c r="AV19" s="90"/>
      <c r="AW19" s="91"/>
      <c r="AX19" s="91"/>
      <c r="AY19" s="92"/>
    </row>
    <row r="20" spans="1:51" ht="15.6">
      <c r="A20" s="85"/>
      <c r="B20" s="69" t="s">
        <v>56</v>
      </c>
      <c r="C20" s="113">
        <v>1.66</v>
      </c>
      <c r="D20" s="114">
        <v>0.18</v>
      </c>
      <c r="E20" s="114">
        <v>0.27</v>
      </c>
      <c r="F20" s="116">
        <f>SUM(C20:E20)</f>
        <v>2.11</v>
      </c>
      <c r="G20" s="69"/>
      <c r="H20" s="278">
        <v>0.71</v>
      </c>
      <c r="I20" s="279">
        <v>0.42</v>
      </c>
      <c r="J20" s="279">
        <v>0.28000000000000003</v>
      </c>
      <c r="K20" s="279">
        <v>0.09</v>
      </c>
      <c r="L20" s="279">
        <v>0.09</v>
      </c>
      <c r="M20" s="279">
        <v>0.09</v>
      </c>
      <c r="N20" s="279">
        <v>0.09</v>
      </c>
      <c r="O20" s="279">
        <v>0.09</v>
      </c>
      <c r="P20" s="279">
        <v>0.09</v>
      </c>
      <c r="Q20" s="279">
        <v>0.09</v>
      </c>
      <c r="R20" s="280">
        <f>F20-SUM(H20:Q20)</f>
        <v>6.9999999999999396E-2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69"/>
      <c r="AR20" s="185"/>
      <c r="AS20" s="97"/>
      <c r="AV20" s="90"/>
      <c r="AW20" s="91"/>
      <c r="AX20" s="91"/>
      <c r="AY20" s="92"/>
    </row>
    <row r="21" spans="1:51" ht="15.6">
      <c r="A21" s="85"/>
      <c r="B21" s="69" t="s">
        <v>57</v>
      </c>
      <c r="C21" s="113">
        <v>1.26</v>
      </c>
      <c r="D21" s="114">
        <v>0.09</v>
      </c>
      <c r="E21" s="114">
        <v>0.2</v>
      </c>
      <c r="F21" s="116">
        <f>SUM(C21:E21)</f>
        <v>1.55</v>
      </c>
      <c r="G21" s="69"/>
      <c r="H21" s="278">
        <v>7.0000000000000007E-2</v>
      </c>
      <c r="I21" s="279">
        <v>0.45</v>
      </c>
      <c r="J21" s="279">
        <v>0.3</v>
      </c>
      <c r="K21" s="279">
        <v>0.09</v>
      </c>
      <c r="L21" s="279">
        <v>0.09</v>
      </c>
      <c r="M21" s="279">
        <v>0.09</v>
      </c>
      <c r="N21" s="279">
        <v>0.09</v>
      </c>
      <c r="O21" s="279">
        <v>0.09</v>
      </c>
      <c r="P21" s="279">
        <v>0.09</v>
      </c>
      <c r="Q21" s="279">
        <v>0.09</v>
      </c>
      <c r="R21" s="280">
        <f>F21-SUM(H21:Q21)</f>
        <v>9.9999999999999645E-2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69"/>
      <c r="AR21" s="185"/>
      <c r="AS21" s="97"/>
      <c r="AV21" s="107" t="s">
        <v>50</v>
      </c>
      <c r="AW21" s="108"/>
      <c r="AX21" s="109">
        <f>AX8+AX9+AX10+AX18</f>
        <v>4000</v>
      </c>
      <c r="AY21" s="92"/>
    </row>
    <row r="22" spans="1:51" ht="15.6">
      <c r="A22" s="85"/>
      <c r="B22" s="69" t="s">
        <v>2</v>
      </c>
      <c r="C22" s="117">
        <f>SUM(C17:C21)</f>
        <v>12.1</v>
      </c>
      <c r="D22" s="118">
        <f>SUM(D17:D21)</f>
        <v>0.77399999999999991</v>
      </c>
      <c r="E22" s="118">
        <f>SUM(E17:E21)</f>
        <v>1.9240000000000002</v>
      </c>
      <c r="F22" s="119">
        <f>SUM(F17:F21)</f>
        <v>14.798</v>
      </c>
      <c r="G22" s="69"/>
      <c r="H22" s="281">
        <f>SUM(H17:H21)</f>
        <v>6.06</v>
      </c>
      <c r="I22" s="282">
        <f t="shared" ref="I22:R22" si="0">SUM(I17:I21)</f>
        <v>2.62</v>
      </c>
      <c r="J22" s="282">
        <f t="shared" si="0"/>
        <v>1.74</v>
      </c>
      <c r="K22" s="282">
        <f t="shared" si="0"/>
        <v>0.54999999999999993</v>
      </c>
      <c r="L22" s="282">
        <f t="shared" si="0"/>
        <v>0.54999999999999993</v>
      </c>
      <c r="M22" s="282">
        <f t="shared" si="0"/>
        <v>0.54999999999999993</v>
      </c>
      <c r="N22" s="282">
        <f t="shared" si="0"/>
        <v>0.54999999999999993</v>
      </c>
      <c r="O22" s="282">
        <f t="shared" si="0"/>
        <v>0.54999999999999993</v>
      </c>
      <c r="P22" s="282">
        <f t="shared" si="0"/>
        <v>0.54999999999999993</v>
      </c>
      <c r="Q22" s="282">
        <f t="shared" si="0"/>
        <v>0.54999999999999993</v>
      </c>
      <c r="R22" s="283">
        <f t="shared" si="0"/>
        <v>0.52799999999999958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69"/>
      <c r="AR22" s="185"/>
      <c r="AS22" s="97"/>
      <c r="AV22" s="4"/>
      <c r="AW22" s="5"/>
      <c r="AX22" s="5"/>
      <c r="AY22" s="92"/>
    </row>
    <row r="23" spans="1:51" ht="15.6">
      <c r="A23" s="85"/>
      <c r="B23" s="69"/>
      <c r="C23" s="69"/>
      <c r="D23" s="69"/>
      <c r="E23" s="69"/>
      <c r="F23" s="69"/>
      <c r="G23" s="69"/>
      <c r="H23" s="69"/>
      <c r="I23" s="98"/>
      <c r="J23" s="69"/>
      <c r="K23" s="69"/>
      <c r="L23" s="69"/>
      <c r="M23" s="69"/>
      <c r="N23" s="69"/>
      <c r="O23" s="69"/>
      <c r="P23" s="69"/>
      <c r="Q23" s="69"/>
      <c r="R23" s="6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69"/>
      <c r="AR23" s="189"/>
      <c r="AS23" s="97"/>
      <c r="AV23" s="93"/>
      <c r="AW23" s="94"/>
      <c r="AX23" s="94"/>
      <c r="AY23" s="95"/>
    </row>
    <row r="24" spans="1:51" ht="15.6">
      <c r="A24" s="85"/>
      <c r="B24" s="69"/>
      <c r="C24" s="69"/>
      <c r="D24" s="69"/>
      <c r="E24" s="69"/>
      <c r="F24" s="69"/>
      <c r="G24" s="69"/>
      <c r="H24" s="69"/>
      <c r="I24" s="98"/>
      <c r="J24" s="69"/>
      <c r="K24" s="69"/>
      <c r="L24" s="69"/>
      <c r="M24" s="69"/>
      <c r="N24" s="69"/>
      <c r="O24" s="69"/>
      <c r="P24" s="69"/>
      <c r="Q24" s="69"/>
      <c r="R24" s="6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69"/>
      <c r="AR24" s="185"/>
      <c r="AS24" s="97"/>
    </row>
    <row r="25" spans="1:51" ht="15.6">
      <c r="A25" s="76"/>
      <c r="B25" s="68"/>
      <c r="C25" s="74" t="s">
        <v>98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80"/>
      <c r="AQ25" s="97"/>
      <c r="AR25" s="187"/>
      <c r="AS25" s="97"/>
    </row>
    <row r="26" spans="1:51" ht="15.6">
      <c r="A26" s="139" t="s">
        <v>70</v>
      </c>
      <c r="B26" s="140"/>
      <c r="C26" s="70">
        <v>1</v>
      </c>
      <c r="D26" s="77">
        <v>2</v>
      </c>
      <c r="E26" s="77">
        <v>3</v>
      </c>
      <c r="F26" s="77">
        <v>4</v>
      </c>
      <c r="G26" s="77">
        <v>5</v>
      </c>
      <c r="H26" s="77">
        <v>6</v>
      </c>
      <c r="I26" s="77">
        <v>7</v>
      </c>
      <c r="J26" s="77">
        <v>8</v>
      </c>
      <c r="K26" s="77">
        <v>9</v>
      </c>
      <c r="L26" s="78">
        <v>10</v>
      </c>
      <c r="M26" s="141">
        <v>11</v>
      </c>
      <c r="N26" s="141">
        <v>12</v>
      </c>
      <c r="O26" s="141">
        <v>13</v>
      </c>
      <c r="P26" s="141">
        <v>14</v>
      </c>
      <c r="Q26" s="141">
        <v>15</v>
      </c>
      <c r="R26" s="141">
        <v>16</v>
      </c>
      <c r="S26" s="141">
        <v>17</v>
      </c>
      <c r="T26" s="141">
        <v>18</v>
      </c>
      <c r="U26" s="141">
        <v>19</v>
      </c>
      <c r="V26" s="141">
        <v>20</v>
      </c>
      <c r="W26" s="141">
        <v>21</v>
      </c>
      <c r="X26" s="141">
        <v>22</v>
      </c>
      <c r="Y26" s="141">
        <v>23</v>
      </c>
      <c r="Z26" s="141">
        <v>24</v>
      </c>
      <c r="AA26" s="141">
        <v>25</v>
      </c>
      <c r="AB26" s="141">
        <v>26</v>
      </c>
      <c r="AC26" s="141">
        <v>27</v>
      </c>
      <c r="AD26" s="141">
        <v>28</v>
      </c>
      <c r="AE26" s="141">
        <v>29</v>
      </c>
      <c r="AF26" s="141">
        <v>30</v>
      </c>
      <c r="AG26" s="141">
        <v>31</v>
      </c>
      <c r="AH26" s="141">
        <v>32</v>
      </c>
      <c r="AI26" s="141">
        <v>33</v>
      </c>
      <c r="AJ26" s="141">
        <v>34</v>
      </c>
      <c r="AK26" s="141">
        <v>35</v>
      </c>
      <c r="AL26" s="141">
        <v>36</v>
      </c>
      <c r="AM26" s="141">
        <v>37</v>
      </c>
      <c r="AN26" s="141">
        <v>38</v>
      </c>
      <c r="AO26" s="141">
        <v>39</v>
      </c>
      <c r="AP26" s="140">
        <v>40</v>
      </c>
      <c r="AQ26" s="97"/>
      <c r="AR26" s="188" t="s">
        <v>2</v>
      </c>
      <c r="AS26" s="97"/>
    </row>
    <row r="27" spans="1:51" ht="15.6">
      <c r="A27" s="87"/>
      <c r="B27" s="87" t="s">
        <v>51</v>
      </c>
      <c r="C27" s="125"/>
      <c r="D27" s="126">
        <v>256</v>
      </c>
      <c r="E27" s="126">
        <v>256</v>
      </c>
      <c r="F27" s="126">
        <v>160</v>
      </c>
      <c r="G27" s="126">
        <v>160</v>
      </c>
      <c r="H27" s="126">
        <v>160</v>
      </c>
      <c r="I27" s="126">
        <v>160</v>
      </c>
      <c r="J27" s="126">
        <v>160</v>
      </c>
      <c r="K27" s="126">
        <v>160</v>
      </c>
      <c r="L27" s="126">
        <v>160</v>
      </c>
      <c r="M27" s="126">
        <v>160</v>
      </c>
      <c r="N27" s="126">
        <v>160</v>
      </c>
      <c r="O27" s="126">
        <v>160</v>
      </c>
      <c r="P27" s="126">
        <v>160</v>
      </c>
      <c r="Q27" s="126">
        <v>160</v>
      </c>
      <c r="R27" s="126">
        <v>160</v>
      </c>
      <c r="S27" s="126">
        <v>160</v>
      </c>
      <c r="T27" s="126">
        <v>160</v>
      </c>
      <c r="U27" s="126">
        <v>160</v>
      </c>
      <c r="V27" s="126">
        <v>160</v>
      </c>
      <c r="W27" s="126">
        <v>160</v>
      </c>
      <c r="X27" s="126">
        <v>160</v>
      </c>
      <c r="Y27" s="126">
        <v>160</v>
      </c>
      <c r="Z27" s="126">
        <v>160</v>
      </c>
      <c r="AA27" s="126">
        <v>160</v>
      </c>
      <c r="AB27" s="126">
        <v>160</v>
      </c>
      <c r="AC27" s="126">
        <v>160</v>
      </c>
      <c r="AD27" s="126">
        <v>160</v>
      </c>
      <c r="AE27" s="126">
        <v>160</v>
      </c>
      <c r="AF27" s="126">
        <v>160</v>
      </c>
      <c r="AG27" s="126"/>
      <c r="AH27" s="126"/>
      <c r="AI27" s="126"/>
      <c r="AJ27" s="126"/>
      <c r="AK27" s="126"/>
      <c r="AL27" s="126"/>
      <c r="AM27" s="126"/>
      <c r="AN27" s="126"/>
      <c r="AO27" s="126"/>
      <c r="AP27" s="127"/>
      <c r="AQ27" s="97"/>
      <c r="AR27" s="152">
        <f>SUM(C27:AP27)</f>
        <v>4832</v>
      </c>
      <c r="AS27" s="97"/>
    </row>
    <row r="28" spans="1:51" ht="15.6">
      <c r="A28" s="123" t="s">
        <v>59</v>
      </c>
      <c r="B28" s="137" t="s">
        <v>54</v>
      </c>
      <c r="C28" s="128"/>
      <c r="D28" s="129">
        <v>282</v>
      </c>
      <c r="E28" s="129">
        <v>282</v>
      </c>
      <c r="F28" s="129">
        <v>176</v>
      </c>
      <c r="G28" s="129">
        <v>176</v>
      </c>
      <c r="H28" s="129">
        <v>176</v>
      </c>
      <c r="I28" s="129">
        <v>176</v>
      </c>
      <c r="J28" s="129">
        <v>176</v>
      </c>
      <c r="K28" s="129">
        <v>176</v>
      </c>
      <c r="L28" s="129">
        <v>176</v>
      </c>
      <c r="M28" s="129">
        <v>176</v>
      </c>
      <c r="N28" s="129">
        <v>176</v>
      </c>
      <c r="O28" s="129">
        <v>176</v>
      </c>
      <c r="P28" s="129">
        <v>176</v>
      </c>
      <c r="Q28" s="129">
        <v>176</v>
      </c>
      <c r="R28" s="129">
        <v>176</v>
      </c>
      <c r="S28" s="129">
        <v>176</v>
      </c>
      <c r="T28" s="129">
        <v>176</v>
      </c>
      <c r="U28" s="129">
        <v>176</v>
      </c>
      <c r="V28" s="129">
        <v>176</v>
      </c>
      <c r="W28" s="129">
        <v>176</v>
      </c>
      <c r="X28" s="129">
        <v>176</v>
      </c>
      <c r="Y28" s="129">
        <v>176</v>
      </c>
      <c r="Z28" s="129">
        <v>176</v>
      </c>
      <c r="AA28" s="129">
        <v>176</v>
      </c>
      <c r="AB28" s="129">
        <v>176</v>
      </c>
      <c r="AC28" s="129">
        <v>176</v>
      </c>
      <c r="AD28" s="129">
        <v>176</v>
      </c>
      <c r="AE28" s="129">
        <v>176</v>
      </c>
      <c r="AF28" s="129">
        <v>176</v>
      </c>
      <c r="AG28" s="129"/>
      <c r="AH28" s="129"/>
      <c r="AI28" s="129"/>
      <c r="AJ28" s="129"/>
      <c r="AK28" s="129"/>
      <c r="AL28" s="129"/>
      <c r="AM28" s="129"/>
      <c r="AN28" s="129"/>
      <c r="AO28" s="129"/>
      <c r="AP28" s="130"/>
      <c r="AQ28" s="97"/>
      <c r="AR28" s="155">
        <f>SUM(C28:AP28)</f>
        <v>5316</v>
      </c>
      <c r="AS28" s="97"/>
    </row>
    <row r="29" spans="1:51" ht="15.6">
      <c r="A29" s="123" t="s">
        <v>60</v>
      </c>
      <c r="B29" s="137" t="s">
        <v>55</v>
      </c>
      <c r="C29" s="128"/>
      <c r="D29" s="129">
        <v>295</v>
      </c>
      <c r="E29" s="129">
        <v>295</v>
      </c>
      <c r="F29" s="129">
        <v>184</v>
      </c>
      <c r="G29" s="129">
        <v>184</v>
      </c>
      <c r="H29" s="129">
        <v>184</v>
      </c>
      <c r="I29" s="129">
        <v>184</v>
      </c>
      <c r="J29" s="129">
        <v>184</v>
      </c>
      <c r="K29" s="129">
        <v>184</v>
      </c>
      <c r="L29" s="129">
        <v>184</v>
      </c>
      <c r="M29" s="129">
        <v>184</v>
      </c>
      <c r="N29" s="129">
        <v>184</v>
      </c>
      <c r="O29" s="129">
        <v>184</v>
      </c>
      <c r="P29" s="129">
        <v>184</v>
      </c>
      <c r="Q29" s="129">
        <v>184</v>
      </c>
      <c r="R29" s="129">
        <v>184</v>
      </c>
      <c r="S29" s="129">
        <v>184</v>
      </c>
      <c r="T29" s="129">
        <v>184</v>
      </c>
      <c r="U29" s="129">
        <v>184</v>
      </c>
      <c r="V29" s="129">
        <v>184</v>
      </c>
      <c r="W29" s="129">
        <v>184</v>
      </c>
      <c r="X29" s="129">
        <v>184</v>
      </c>
      <c r="Y29" s="129">
        <v>184</v>
      </c>
      <c r="Z29" s="129">
        <v>184</v>
      </c>
      <c r="AA29" s="129">
        <v>184</v>
      </c>
      <c r="AB29" s="129">
        <v>184</v>
      </c>
      <c r="AC29" s="129">
        <v>184</v>
      </c>
      <c r="AD29" s="129">
        <v>184</v>
      </c>
      <c r="AE29" s="129">
        <v>184</v>
      </c>
      <c r="AF29" s="129">
        <v>184</v>
      </c>
      <c r="AG29" s="129"/>
      <c r="AH29" s="129"/>
      <c r="AI29" s="129"/>
      <c r="AJ29" s="129"/>
      <c r="AK29" s="129"/>
      <c r="AL29" s="129"/>
      <c r="AM29" s="129"/>
      <c r="AN29" s="129"/>
      <c r="AO29" s="129"/>
      <c r="AP29" s="130"/>
      <c r="AQ29" s="97"/>
      <c r="AR29" s="155">
        <f>SUM(C29:AP29)</f>
        <v>5558</v>
      </c>
      <c r="AS29" s="97"/>
    </row>
    <row r="30" spans="1:51" ht="15.6">
      <c r="A30" s="123" t="s">
        <v>61</v>
      </c>
      <c r="B30" s="137" t="s">
        <v>56</v>
      </c>
      <c r="C30" s="128"/>
      <c r="D30" s="129">
        <v>220</v>
      </c>
      <c r="E30" s="129">
        <v>220</v>
      </c>
      <c r="F30" s="129">
        <v>138</v>
      </c>
      <c r="G30" s="129">
        <v>138</v>
      </c>
      <c r="H30" s="129">
        <v>138</v>
      </c>
      <c r="I30" s="129">
        <v>138</v>
      </c>
      <c r="J30" s="129">
        <v>138</v>
      </c>
      <c r="K30" s="129">
        <v>138</v>
      </c>
      <c r="L30" s="129">
        <v>138</v>
      </c>
      <c r="M30" s="129">
        <v>138</v>
      </c>
      <c r="N30" s="129">
        <v>138</v>
      </c>
      <c r="O30" s="129">
        <v>138</v>
      </c>
      <c r="P30" s="129">
        <v>138</v>
      </c>
      <c r="Q30" s="129">
        <v>138</v>
      </c>
      <c r="R30" s="129">
        <v>138</v>
      </c>
      <c r="S30" s="129">
        <v>138</v>
      </c>
      <c r="T30" s="129">
        <v>138</v>
      </c>
      <c r="U30" s="129">
        <v>138</v>
      </c>
      <c r="V30" s="129">
        <v>138</v>
      </c>
      <c r="W30" s="129">
        <v>138</v>
      </c>
      <c r="X30" s="129">
        <v>138</v>
      </c>
      <c r="Y30" s="129">
        <v>138</v>
      </c>
      <c r="Z30" s="129">
        <v>138</v>
      </c>
      <c r="AA30" s="129">
        <v>138</v>
      </c>
      <c r="AB30" s="129">
        <v>138</v>
      </c>
      <c r="AC30" s="129">
        <v>138</v>
      </c>
      <c r="AD30" s="129">
        <v>138</v>
      </c>
      <c r="AE30" s="129">
        <v>138</v>
      </c>
      <c r="AF30" s="129">
        <v>138</v>
      </c>
      <c r="AG30" s="129"/>
      <c r="AH30" s="129"/>
      <c r="AI30" s="129"/>
      <c r="AJ30" s="129"/>
      <c r="AK30" s="129"/>
      <c r="AL30" s="129"/>
      <c r="AM30" s="129"/>
      <c r="AN30" s="129"/>
      <c r="AO30" s="129"/>
      <c r="AP30" s="130"/>
      <c r="AQ30" s="97"/>
      <c r="AR30" s="155">
        <f>SUM(C30:AP30)</f>
        <v>4166</v>
      </c>
      <c r="AS30" s="97"/>
    </row>
    <row r="31" spans="1:51" ht="15.6">
      <c r="A31" s="123"/>
      <c r="B31" s="100" t="s">
        <v>57</v>
      </c>
      <c r="C31" s="128"/>
      <c r="D31" s="129">
        <v>164</v>
      </c>
      <c r="E31" s="129">
        <v>164</v>
      </c>
      <c r="F31" s="129">
        <v>103</v>
      </c>
      <c r="G31" s="129">
        <v>103</v>
      </c>
      <c r="H31" s="129">
        <v>103</v>
      </c>
      <c r="I31" s="207">
        <v>103</v>
      </c>
      <c r="J31" s="129">
        <v>103</v>
      </c>
      <c r="K31" s="129">
        <v>103</v>
      </c>
      <c r="L31" s="129">
        <v>103</v>
      </c>
      <c r="M31" s="129">
        <v>103</v>
      </c>
      <c r="N31" s="129">
        <v>103</v>
      </c>
      <c r="O31" s="129">
        <v>103</v>
      </c>
      <c r="P31" s="129">
        <v>103</v>
      </c>
      <c r="Q31" s="129">
        <v>103</v>
      </c>
      <c r="R31" s="129">
        <v>103</v>
      </c>
      <c r="S31" s="129">
        <v>103</v>
      </c>
      <c r="T31" s="129">
        <v>103</v>
      </c>
      <c r="U31" s="129">
        <v>103</v>
      </c>
      <c r="V31" s="129">
        <v>103</v>
      </c>
      <c r="W31" s="129">
        <v>103</v>
      </c>
      <c r="X31" s="129">
        <v>103</v>
      </c>
      <c r="Y31" s="129">
        <v>103</v>
      </c>
      <c r="Z31" s="129">
        <v>103</v>
      </c>
      <c r="AA31" s="129">
        <v>103</v>
      </c>
      <c r="AB31" s="129">
        <v>103</v>
      </c>
      <c r="AC31" s="129">
        <v>103</v>
      </c>
      <c r="AD31" s="129">
        <v>103</v>
      </c>
      <c r="AE31" s="129">
        <v>103</v>
      </c>
      <c r="AF31" s="129">
        <v>103</v>
      </c>
      <c r="AG31" s="129"/>
      <c r="AH31" s="129"/>
      <c r="AI31" s="129"/>
      <c r="AJ31" s="129"/>
      <c r="AK31" s="129"/>
      <c r="AL31" s="129"/>
      <c r="AM31" s="129"/>
      <c r="AN31" s="129"/>
      <c r="AO31" s="129"/>
      <c r="AP31" s="130"/>
      <c r="AQ31" s="97"/>
      <c r="AR31" s="155">
        <f>SUM(C31:AP31)</f>
        <v>3109</v>
      </c>
      <c r="AS31" s="97"/>
    </row>
    <row r="32" spans="1:51" ht="15.6">
      <c r="A32" s="123"/>
      <c r="B32" s="132" t="s">
        <v>2</v>
      </c>
      <c r="C32" s="133">
        <f>SUM(C27:C31)</f>
        <v>0</v>
      </c>
      <c r="D32" s="134">
        <f t="shared" ref="D32:AR32" si="1">SUM(D27:D31)</f>
        <v>1217</v>
      </c>
      <c r="E32" s="134">
        <f t="shared" si="1"/>
        <v>1217</v>
      </c>
      <c r="F32" s="134">
        <f t="shared" si="1"/>
        <v>761</v>
      </c>
      <c r="G32" s="134">
        <f t="shared" si="1"/>
        <v>761</v>
      </c>
      <c r="H32" s="134">
        <f t="shared" si="1"/>
        <v>761</v>
      </c>
      <c r="I32" s="208">
        <f t="shared" si="1"/>
        <v>761</v>
      </c>
      <c r="J32" s="134">
        <f t="shared" si="1"/>
        <v>761</v>
      </c>
      <c r="K32" s="134">
        <f t="shared" si="1"/>
        <v>761</v>
      </c>
      <c r="L32" s="134">
        <f t="shared" si="1"/>
        <v>761</v>
      </c>
      <c r="M32" s="134">
        <f t="shared" si="1"/>
        <v>761</v>
      </c>
      <c r="N32" s="134">
        <f t="shared" si="1"/>
        <v>761</v>
      </c>
      <c r="O32" s="134">
        <f t="shared" si="1"/>
        <v>761</v>
      </c>
      <c r="P32" s="134">
        <f t="shared" si="1"/>
        <v>761</v>
      </c>
      <c r="Q32" s="134">
        <f t="shared" si="1"/>
        <v>761</v>
      </c>
      <c r="R32" s="134">
        <f t="shared" si="1"/>
        <v>761</v>
      </c>
      <c r="S32" s="134">
        <f t="shared" si="1"/>
        <v>761</v>
      </c>
      <c r="T32" s="134">
        <f t="shared" si="1"/>
        <v>761</v>
      </c>
      <c r="U32" s="134">
        <f t="shared" si="1"/>
        <v>761</v>
      </c>
      <c r="V32" s="134">
        <f t="shared" si="1"/>
        <v>761</v>
      </c>
      <c r="W32" s="134">
        <f t="shared" si="1"/>
        <v>761</v>
      </c>
      <c r="X32" s="134">
        <f t="shared" si="1"/>
        <v>761</v>
      </c>
      <c r="Y32" s="134">
        <f t="shared" si="1"/>
        <v>761</v>
      </c>
      <c r="Z32" s="134">
        <f t="shared" si="1"/>
        <v>761</v>
      </c>
      <c r="AA32" s="134">
        <f t="shared" si="1"/>
        <v>761</v>
      </c>
      <c r="AB32" s="134">
        <f t="shared" si="1"/>
        <v>761</v>
      </c>
      <c r="AC32" s="134">
        <f t="shared" si="1"/>
        <v>761</v>
      </c>
      <c r="AD32" s="134">
        <f t="shared" si="1"/>
        <v>761</v>
      </c>
      <c r="AE32" s="134">
        <f t="shared" si="1"/>
        <v>761</v>
      </c>
      <c r="AF32" s="134">
        <f t="shared" si="1"/>
        <v>761</v>
      </c>
      <c r="AG32" s="134">
        <f t="shared" si="1"/>
        <v>0</v>
      </c>
      <c r="AH32" s="134">
        <f t="shared" si="1"/>
        <v>0</v>
      </c>
      <c r="AI32" s="134">
        <f t="shared" si="1"/>
        <v>0</v>
      </c>
      <c r="AJ32" s="134">
        <f t="shared" si="1"/>
        <v>0</v>
      </c>
      <c r="AK32" s="134">
        <f t="shared" si="1"/>
        <v>0</v>
      </c>
      <c r="AL32" s="134">
        <f t="shared" si="1"/>
        <v>0</v>
      </c>
      <c r="AM32" s="134">
        <f t="shared" si="1"/>
        <v>0</v>
      </c>
      <c r="AN32" s="134">
        <f t="shared" si="1"/>
        <v>0</v>
      </c>
      <c r="AO32" s="134">
        <f t="shared" si="1"/>
        <v>0</v>
      </c>
      <c r="AP32" s="136">
        <f t="shared" si="1"/>
        <v>0</v>
      </c>
      <c r="AQ32" s="97"/>
      <c r="AR32" s="136">
        <f t="shared" si="1"/>
        <v>22981</v>
      </c>
      <c r="AS32" s="97"/>
    </row>
    <row r="33" spans="1:45" ht="15.6">
      <c r="A33" s="71"/>
      <c r="B33" s="87" t="s">
        <v>51</v>
      </c>
      <c r="C33" s="125"/>
      <c r="D33" s="126">
        <v>215</v>
      </c>
      <c r="E33" s="126">
        <v>54</v>
      </c>
      <c r="F33" s="126">
        <v>54</v>
      </c>
      <c r="G33" s="126">
        <v>54</v>
      </c>
      <c r="H33" s="126">
        <v>54</v>
      </c>
      <c r="I33" s="126">
        <v>21</v>
      </c>
      <c r="J33" s="126">
        <v>21</v>
      </c>
      <c r="K33" s="126">
        <v>21</v>
      </c>
      <c r="L33" s="126">
        <v>21</v>
      </c>
      <c r="M33" s="126">
        <v>21</v>
      </c>
      <c r="N33" s="126">
        <v>54</v>
      </c>
      <c r="O33" s="126">
        <v>54</v>
      </c>
      <c r="P33" s="126">
        <v>54</v>
      </c>
      <c r="Q33" s="126">
        <v>54</v>
      </c>
      <c r="R33" s="126">
        <v>54</v>
      </c>
      <c r="S33" s="126">
        <v>54</v>
      </c>
      <c r="T33" s="126">
        <v>54</v>
      </c>
      <c r="U33" s="126">
        <v>54</v>
      </c>
      <c r="V33" s="126">
        <v>54</v>
      </c>
      <c r="W33" s="126">
        <v>54</v>
      </c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7"/>
      <c r="AQ33" s="97"/>
      <c r="AR33" s="152">
        <f>SUM(C33:AP33)</f>
        <v>1076</v>
      </c>
      <c r="AS33" s="97"/>
    </row>
    <row r="34" spans="1:45" ht="15.6">
      <c r="A34" s="123" t="s">
        <v>59</v>
      </c>
      <c r="B34" s="137" t="s">
        <v>54</v>
      </c>
      <c r="C34" s="128"/>
      <c r="D34" s="129">
        <v>221</v>
      </c>
      <c r="E34" s="129">
        <v>55</v>
      </c>
      <c r="F34" s="129">
        <v>55</v>
      </c>
      <c r="G34" s="129">
        <v>55</v>
      </c>
      <c r="H34" s="129">
        <v>55</v>
      </c>
      <c r="I34" s="129">
        <v>22</v>
      </c>
      <c r="J34" s="129">
        <v>22</v>
      </c>
      <c r="K34" s="129">
        <v>22</v>
      </c>
      <c r="L34" s="129">
        <v>22</v>
      </c>
      <c r="M34" s="129">
        <v>22</v>
      </c>
      <c r="N34" s="129">
        <v>55</v>
      </c>
      <c r="O34" s="129">
        <v>55</v>
      </c>
      <c r="P34" s="129">
        <v>55</v>
      </c>
      <c r="Q34" s="129">
        <v>55</v>
      </c>
      <c r="R34" s="129">
        <v>55</v>
      </c>
      <c r="S34" s="129">
        <v>55</v>
      </c>
      <c r="T34" s="129">
        <v>55</v>
      </c>
      <c r="U34" s="129">
        <v>55</v>
      </c>
      <c r="V34" s="129">
        <v>55</v>
      </c>
      <c r="W34" s="129">
        <v>55</v>
      </c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30"/>
      <c r="AQ34" s="97"/>
      <c r="AR34" s="155">
        <f>SUM(C34:AP34)</f>
        <v>1101</v>
      </c>
      <c r="AS34" s="97"/>
    </row>
    <row r="35" spans="1:45" ht="15.6">
      <c r="A35" s="123" t="s">
        <v>62</v>
      </c>
      <c r="B35" s="137" t="s">
        <v>55</v>
      </c>
      <c r="C35" s="128"/>
      <c r="D35" s="129">
        <v>244</v>
      </c>
      <c r="E35" s="129">
        <v>61</v>
      </c>
      <c r="F35" s="129">
        <v>61</v>
      </c>
      <c r="G35" s="129">
        <v>61</v>
      </c>
      <c r="H35" s="129">
        <v>61</v>
      </c>
      <c r="I35" s="129">
        <v>24</v>
      </c>
      <c r="J35" s="129">
        <v>24</v>
      </c>
      <c r="K35" s="129">
        <v>24</v>
      </c>
      <c r="L35" s="129">
        <v>24</v>
      </c>
      <c r="M35" s="129">
        <v>24</v>
      </c>
      <c r="N35" s="129">
        <v>61</v>
      </c>
      <c r="O35" s="129">
        <v>61</v>
      </c>
      <c r="P35" s="129">
        <v>61</v>
      </c>
      <c r="Q35" s="129">
        <v>61</v>
      </c>
      <c r="R35" s="129">
        <v>61</v>
      </c>
      <c r="S35" s="129">
        <v>61</v>
      </c>
      <c r="T35" s="129">
        <v>61</v>
      </c>
      <c r="U35" s="129">
        <v>61</v>
      </c>
      <c r="V35" s="129">
        <v>61</v>
      </c>
      <c r="W35" s="129">
        <v>61</v>
      </c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30"/>
      <c r="AQ35" s="97"/>
      <c r="AR35" s="155">
        <f>SUM(C35:AP35)</f>
        <v>1218</v>
      </c>
      <c r="AS35" s="97"/>
    </row>
    <row r="36" spans="1:45" ht="15.6">
      <c r="A36" s="123" t="s">
        <v>63</v>
      </c>
      <c r="B36" s="137" t="s">
        <v>56</v>
      </c>
      <c r="C36" s="128"/>
      <c r="D36" s="129">
        <v>174</v>
      </c>
      <c r="E36" s="129">
        <v>43</v>
      </c>
      <c r="F36" s="129">
        <v>43</v>
      </c>
      <c r="G36" s="129">
        <v>43</v>
      </c>
      <c r="H36" s="129">
        <v>43</v>
      </c>
      <c r="I36" s="129">
        <v>17</v>
      </c>
      <c r="J36" s="129">
        <v>17</v>
      </c>
      <c r="K36" s="129">
        <v>17</v>
      </c>
      <c r="L36" s="129">
        <v>17</v>
      </c>
      <c r="M36" s="129">
        <v>17</v>
      </c>
      <c r="N36" s="129">
        <v>43</v>
      </c>
      <c r="O36" s="129">
        <v>43</v>
      </c>
      <c r="P36" s="129">
        <v>43</v>
      </c>
      <c r="Q36" s="129">
        <v>43</v>
      </c>
      <c r="R36" s="129">
        <v>43</v>
      </c>
      <c r="S36" s="129">
        <v>43</v>
      </c>
      <c r="T36" s="129">
        <v>43</v>
      </c>
      <c r="U36" s="129">
        <v>43</v>
      </c>
      <c r="V36" s="129">
        <v>43</v>
      </c>
      <c r="W36" s="129">
        <v>43</v>
      </c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30"/>
      <c r="AQ36" s="97"/>
      <c r="AR36" s="155">
        <f>SUM(C36:AP36)</f>
        <v>861</v>
      </c>
      <c r="AS36" s="97"/>
    </row>
    <row r="37" spans="1:45" ht="15.6">
      <c r="A37" s="123"/>
      <c r="B37" s="100" t="s">
        <v>57</v>
      </c>
      <c r="C37" s="128"/>
      <c r="D37" s="129">
        <v>209</v>
      </c>
      <c r="E37" s="129">
        <v>52</v>
      </c>
      <c r="F37" s="129">
        <v>52</v>
      </c>
      <c r="G37" s="129">
        <v>52</v>
      </c>
      <c r="H37" s="129">
        <v>52</v>
      </c>
      <c r="I37" s="207">
        <v>21</v>
      </c>
      <c r="J37" s="129">
        <v>21</v>
      </c>
      <c r="K37" s="129">
        <v>21</v>
      </c>
      <c r="L37" s="129">
        <v>21</v>
      </c>
      <c r="M37" s="129">
        <v>21</v>
      </c>
      <c r="N37" s="129">
        <v>52</v>
      </c>
      <c r="O37" s="129">
        <v>52</v>
      </c>
      <c r="P37" s="129">
        <v>52</v>
      </c>
      <c r="Q37" s="129">
        <v>52</v>
      </c>
      <c r="R37" s="129">
        <v>52</v>
      </c>
      <c r="S37" s="129">
        <v>52</v>
      </c>
      <c r="T37" s="129">
        <v>52</v>
      </c>
      <c r="U37" s="129">
        <v>52</v>
      </c>
      <c r="V37" s="129">
        <v>52</v>
      </c>
      <c r="W37" s="129">
        <v>52</v>
      </c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30"/>
      <c r="AQ37" s="97"/>
      <c r="AR37" s="155">
        <f>SUM(C37:AP37)</f>
        <v>1042</v>
      </c>
      <c r="AS37" s="97"/>
    </row>
    <row r="38" spans="1:45" ht="15.6">
      <c r="A38" s="123"/>
      <c r="B38" s="132" t="s">
        <v>2</v>
      </c>
      <c r="C38" s="133">
        <f t="shared" ref="C38:AP38" si="2">SUM(C33:C37)</f>
        <v>0</v>
      </c>
      <c r="D38" s="134">
        <f t="shared" si="2"/>
        <v>1063</v>
      </c>
      <c r="E38" s="134">
        <f t="shared" si="2"/>
        <v>265</v>
      </c>
      <c r="F38" s="134">
        <f t="shared" si="2"/>
        <v>265</v>
      </c>
      <c r="G38" s="134">
        <f t="shared" si="2"/>
        <v>265</v>
      </c>
      <c r="H38" s="134">
        <f t="shared" si="2"/>
        <v>265</v>
      </c>
      <c r="I38" s="208">
        <f t="shared" si="2"/>
        <v>105</v>
      </c>
      <c r="J38" s="134">
        <f t="shared" si="2"/>
        <v>105</v>
      </c>
      <c r="K38" s="134">
        <f t="shared" si="2"/>
        <v>105</v>
      </c>
      <c r="L38" s="134">
        <f t="shared" si="2"/>
        <v>105</v>
      </c>
      <c r="M38" s="134">
        <f t="shared" si="2"/>
        <v>105</v>
      </c>
      <c r="N38" s="134">
        <f t="shared" si="2"/>
        <v>265</v>
      </c>
      <c r="O38" s="134">
        <f t="shared" si="2"/>
        <v>265</v>
      </c>
      <c r="P38" s="134">
        <f t="shared" si="2"/>
        <v>265</v>
      </c>
      <c r="Q38" s="134">
        <f t="shared" si="2"/>
        <v>265</v>
      </c>
      <c r="R38" s="134">
        <f t="shared" si="2"/>
        <v>265</v>
      </c>
      <c r="S38" s="134">
        <f t="shared" si="2"/>
        <v>265</v>
      </c>
      <c r="T38" s="134">
        <f t="shared" si="2"/>
        <v>265</v>
      </c>
      <c r="U38" s="134">
        <f t="shared" si="2"/>
        <v>265</v>
      </c>
      <c r="V38" s="134">
        <f t="shared" si="2"/>
        <v>265</v>
      </c>
      <c r="W38" s="134">
        <f t="shared" si="2"/>
        <v>265</v>
      </c>
      <c r="X38" s="134">
        <f t="shared" si="2"/>
        <v>0</v>
      </c>
      <c r="Y38" s="134">
        <f t="shared" si="2"/>
        <v>0</v>
      </c>
      <c r="Z38" s="134">
        <f t="shared" si="2"/>
        <v>0</v>
      </c>
      <c r="AA38" s="134">
        <f t="shared" si="2"/>
        <v>0</v>
      </c>
      <c r="AB38" s="134">
        <f t="shared" si="2"/>
        <v>0</v>
      </c>
      <c r="AC38" s="134">
        <f t="shared" si="2"/>
        <v>0</v>
      </c>
      <c r="AD38" s="134">
        <f t="shared" si="2"/>
        <v>0</v>
      </c>
      <c r="AE38" s="134">
        <f t="shared" si="2"/>
        <v>0</v>
      </c>
      <c r="AF38" s="134">
        <f t="shared" si="2"/>
        <v>0</v>
      </c>
      <c r="AG38" s="134">
        <f t="shared" si="2"/>
        <v>0</v>
      </c>
      <c r="AH38" s="134">
        <f t="shared" si="2"/>
        <v>0</v>
      </c>
      <c r="AI38" s="134">
        <f t="shared" si="2"/>
        <v>0</v>
      </c>
      <c r="AJ38" s="134">
        <f t="shared" si="2"/>
        <v>0</v>
      </c>
      <c r="AK38" s="134">
        <f t="shared" si="2"/>
        <v>0</v>
      </c>
      <c r="AL38" s="134">
        <f t="shared" si="2"/>
        <v>0</v>
      </c>
      <c r="AM38" s="134">
        <f t="shared" si="2"/>
        <v>0</v>
      </c>
      <c r="AN38" s="134">
        <f t="shared" si="2"/>
        <v>0</v>
      </c>
      <c r="AO38" s="134">
        <f t="shared" si="2"/>
        <v>0</v>
      </c>
      <c r="AP38" s="136">
        <f t="shared" si="2"/>
        <v>0</v>
      </c>
      <c r="AQ38" s="97"/>
      <c r="AR38" s="136">
        <f>SUM(AR33:AR37)</f>
        <v>5298</v>
      </c>
      <c r="AS38" s="97"/>
    </row>
    <row r="39" spans="1:45" ht="15.6">
      <c r="A39" s="71"/>
      <c r="B39" s="87" t="s">
        <v>51</v>
      </c>
      <c r="C39" s="125"/>
      <c r="D39" s="126">
        <v>53</v>
      </c>
      <c r="E39" s="126">
        <v>71</v>
      </c>
      <c r="F39" s="126">
        <v>71</v>
      </c>
      <c r="G39" s="126">
        <v>71</v>
      </c>
      <c r="H39" s="126">
        <v>71</v>
      </c>
      <c r="I39" s="126">
        <v>89</v>
      </c>
      <c r="J39" s="126">
        <v>71</v>
      </c>
      <c r="K39" s="126">
        <v>71</v>
      </c>
      <c r="L39" s="126">
        <v>71</v>
      </c>
      <c r="M39" s="126">
        <v>71</v>
      </c>
      <c r="N39" s="126">
        <v>71</v>
      </c>
      <c r="O39" s="126">
        <v>71</v>
      </c>
      <c r="P39" s="126">
        <v>71</v>
      </c>
      <c r="Q39" s="126">
        <v>71</v>
      </c>
      <c r="R39" s="126">
        <v>71</v>
      </c>
      <c r="S39" s="126">
        <v>71</v>
      </c>
      <c r="T39" s="126">
        <v>71</v>
      </c>
      <c r="U39" s="126">
        <v>71</v>
      </c>
      <c r="V39" s="126">
        <v>71</v>
      </c>
      <c r="W39" s="126">
        <v>71</v>
      </c>
      <c r="X39" s="126">
        <v>71</v>
      </c>
      <c r="Y39" s="126">
        <v>71</v>
      </c>
      <c r="Z39" s="126">
        <v>71</v>
      </c>
      <c r="AA39" s="126">
        <v>71</v>
      </c>
      <c r="AB39" s="126">
        <v>71</v>
      </c>
      <c r="AC39" s="126">
        <v>71</v>
      </c>
      <c r="AD39" s="126">
        <v>71</v>
      </c>
      <c r="AE39" s="126">
        <v>71</v>
      </c>
      <c r="AF39" s="126">
        <v>71</v>
      </c>
      <c r="AG39" s="126">
        <v>71</v>
      </c>
      <c r="AH39" s="126">
        <v>71</v>
      </c>
      <c r="AI39" s="126">
        <v>71</v>
      </c>
      <c r="AJ39" s="126">
        <v>71</v>
      </c>
      <c r="AK39" s="126">
        <v>71</v>
      </c>
      <c r="AL39" s="126">
        <v>71</v>
      </c>
      <c r="AM39" s="126">
        <v>71</v>
      </c>
      <c r="AN39" s="126">
        <v>71</v>
      </c>
      <c r="AO39" s="126">
        <v>71</v>
      </c>
      <c r="AP39" s="127"/>
      <c r="AQ39" s="97"/>
      <c r="AR39" s="152">
        <f>SUM(C39:AP39)</f>
        <v>2698</v>
      </c>
      <c r="AS39" s="97"/>
    </row>
    <row r="40" spans="1:45" ht="15.6">
      <c r="A40" s="123" t="s">
        <v>64</v>
      </c>
      <c r="B40" s="137" t="s">
        <v>54</v>
      </c>
      <c r="C40" s="128"/>
      <c r="D40" s="129">
        <v>58</v>
      </c>
      <c r="E40" s="129">
        <v>58</v>
      </c>
      <c r="F40" s="129">
        <v>58</v>
      </c>
      <c r="G40" s="129">
        <v>70</v>
      </c>
      <c r="H40" s="129">
        <v>76</v>
      </c>
      <c r="I40" s="129">
        <v>58</v>
      </c>
      <c r="J40" s="129">
        <v>70</v>
      </c>
      <c r="K40" s="129">
        <v>70</v>
      </c>
      <c r="L40" s="129">
        <v>70</v>
      </c>
      <c r="M40" s="129">
        <v>70</v>
      </c>
      <c r="N40" s="129">
        <v>70</v>
      </c>
      <c r="O40" s="129">
        <v>70</v>
      </c>
      <c r="P40" s="129">
        <v>70</v>
      </c>
      <c r="Q40" s="129">
        <v>70</v>
      </c>
      <c r="R40" s="129">
        <v>70</v>
      </c>
      <c r="S40" s="129">
        <v>70</v>
      </c>
      <c r="T40" s="129">
        <v>70</v>
      </c>
      <c r="U40" s="129">
        <v>70</v>
      </c>
      <c r="V40" s="129">
        <v>70</v>
      </c>
      <c r="W40" s="129">
        <v>70</v>
      </c>
      <c r="X40" s="129">
        <v>70</v>
      </c>
      <c r="Y40" s="129">
        <v>70</v>
      </c>
      <c r="Z40" s="129">
        <v>70</v>
      </c>
      <c r="AA40" s="129">
        <v>70</v>
      </c>
      <c r="AB40" s="129">
        <v>70</v>
      </c>
      <c r="AC40" s="129">
        <v>70</v>
      </c>
      <c r="AD40" s="129">
        <v>70</v>
      </c>
      <c r="AE40" s="129">
        <v>70</v>
      </c>
      <c r="AF40" s="129">
        <v>70</v>
      </c>
      <c r="AG40" s="129">
        <v>70</v>
      </c>
      <c r="AH40" s="129">
        <v>70</v>
      </c>
      <c r="AI40" s="129">
        <v>70</v>
      </c>
      <c r="AJ40" s="129">
        <v>70</v>
      </c>
      <c r="AK40" s="129">
        <v>70</v>
      </c>
      <c r="AL40" s="129">
        <v>70</v>
      </c>
      <c r="AM40" s="129">
        <v>70</v>
      </c>
      <c r="AN40" s="129">
        <v>70</v>
      </c>
      <c r="AO40" s="129">
        <v>70</v>
      </c>
      <c r="AP40" s="130"/>
      <c r="AQ40" s="97"/>
      <c r="AR40" s="155">
        <f>SUM(C40:AP40)</f>
        <v>2618</v>
      </c>
      <c r="AS40" s="97"/>
    </row>
    <row r="41" spans="1:45" ht="15.6">
      <c r="A41" s="123" t="s">
        <v>65</v>
      </c>
      <c r="B41" s="137" t="s">
        <v>55</v>
      </c>
      <c r="C41" s="128"/>
      <c r="D41" s="129">
        <v>46</v>
      </c>
      <c r="E41" s="129">
        <v>46</v>
      </c>
      <c r="F41" s="129">
        <v>69</v>
      </c>
      <c r="G41" s="129">
        <v>46</v>
      </c>
      <c r="H41" s="129">
        <v>46</v>
      </c>
      <c r="I41" s="129">
        <v>46</v>
      </c>
      <c r="J41" s="129">
        <v>69</v>
      </c>
      <c r="K41" s="129">
        <v>69</v>
      </c>
      <c r="L41" s="129">
        <v>69</v>
      </c>
      <c r="M41" s="129">
        <v>69</v>
      </c>
      <c r="N41" s="129">
        <v>69</v>
      </c>
      <c r="O41" s="129">
        <v>69</v>
      </c>
      <c r="P41" s="129">
        <v>69</v>
      </c>
      <c r="Q41" s="129">
        <v>69</v>
      </c>
      <c r="R41" s="129">
        <v>69</v>
      </c>
      <c r="S41" s="129">
        <v>69</v>
      </c>
      <c r="T41" s="129">
        <v>69</v>
      </c>
      <c r="U41" s="129">
        <v>69</v>
      </c>
      <c r="V41" s="129">
        <v>69</v>
      </c>
      <c r="W41" s="129">
        <v>69</v>
      </c>
      <c r="X41" s="129">
        <v>69</v>
      </c>
      <c r="Y41" s="129">
        <v>69</v>
      </c>
      <c r="Z41" s="129">
        <v>69</v>
      </c>
      <c r="AA41" s="129">
        <v>69</v>
      </c>
      <c r="AB41" s="129">
        <v>69</v>
      </c>
      <c r="AC41" s="129">
        <v>69</v>
      </c>
      <c r="AD41" s="129">
        <v>69</v>
      </c>
      <c r="AE41" s="129">
        <v>69</v>
      </c>
      <c r="AF41" s="129">
        <v>69</v>
      </c>
      <c r="AG41" s="129">
        <v>69</v>
      </c>
      <c r="AH41" s="129">
        <v>69</v>
      </c>
      <c r="AI41" s="129">
        <v>69</v>
      </c>
      <c r="AJ41" s="129">
        <v>69</v>
      </c>
      <c r="AK41" s="129">
        <v>69</v>
      </c>
      <c r="AL41" s="129">
        <v>69</v>
      </c>
      <c r="AM41" s="129">
        <v>69</v>
      </c>
      <c r="AN41" s="129">
        <v>69</v>
      </c>
      <c r="AO41" s="129">
        <v>69</v>
      </c>
      <c r="AP41" s="130"/>
      <c r="AQ41" s="97"/>
      <c r="AR41" s="155">
        <f>SUM(C41:AP41)</f>
        <v>2507</v>
      </c>
      <c r="AS41" s="97"/>
    </row>
    <row r="42" spans="1:45" ht="15.6">
      <c r="A42" s="123"/>
      <c r="B42" s="137" t="s">
        <v>56</v>
      </c>
      <c r="C42" s="128"/>
      <c r="D42" s="129">
        <v>42</v>
      </c>
      <c r="E42" s="129">
        <v>28</v>
      </c>
      <c r="F42" s="129">
        <v>28</v>
      </c>
      <c r="G42" s="129">
        <v>42</v>
      </c>
      <c r="H42" s="129">
        <v>28</v>
      </c>
      <c r="I42" s="129">
        <v>28</v>
      </c>
      <c r="J42" s="129">
        <v>42</v>
      </c>
      <c r="K42" s="129">
        <v>42</v>
      </c>
      <c r="L42" s="129">
        <v>42</v>
      </c>
      <c r="M42" s="129">
        <v>42</v>
      </c>
      <c r="N42" s="129">
        <v>42</v>
      </c>
      <c r="O42" s="129">
        <v>42</v>
      </c>
      <c r="P42" s="129">
        <v>42</v>
      </c>
      <c r="Q42" s="129">
        <v>42</v>
      </c>
      <c r="R42" s="129">
        <v>42</v>
      </c>
      <c r="S42" s="129">
        <v>42</v>
      </c>
      <c r="T42" s="129">
        <v>42</v>
      </c>
      <c r="U42" s="129">
        <v>42</v>
      </c>
      <c r="V42" s="129">
        <v>42</v>
      </c>
      <c r="W42" s="129">
        <v>42</v>
      </c>
      <c r="X42" s="129">
        <v>42</v>
      </c>
      <c r="Y42" s="129">
        <v>42</v>
      </c>
      <c r="Z42" s="129">
        <v>42</v>
      </c>
      <c r="AA42" s="129">
        <v>42</v>
      </c>
      <c r="AB42" s="129">
        <v>42</v>
      </c>
      <c r="AC42" s="129">
        <v>42</v>
      </c>
      <c r="AD42" s="129">
        <v>42</v>
      </c>
      <c r="AE42" s="129">
        <v>42</v>
      </c>
      <c r="AF42" s="129">
        <v>42</v>
      </c>
      <c r="AG42" s="129">
        <v>42</v>
      </c>
      <c r="AH42" s="129">
        <v>42</v>
      </c>
      <c r="AI42" s="129">
        <v>42</v>
      </c>
      <c r="AJ42" s="129">
        <v>42</v>
      </c>
      <c r="AK42" s="129">
        <v>42</v>
      </c>
      <c r="AL42" s="129">
        <v>42</v>
      </c>
      <c r="AM42" s="129">
        <v>42</v>
      </c>
      <c r="AN42" s="129">
        <v>42</v>
      </c>
      <c r="AO42" s="129">
        <v>42</v>
      </c>
      <c r="AP42" s="130"/>
      <c r="AQ42" s="97"/>
      <c r="AR42" s="155">
        <f>SUM(C42:AP42)</f>
        <v>1540</v>
      </c>
      <c r="AS42" s="97"/>
    </row>
    <row r="43" spans="1:45" ht="15.6">
      <c r="A43" s="123"/>
      <c r="B43" s="100" t="s">
        <v>57</v>
      </c>
      <c r="C43" s="128"/>
      <c r="D43" s="129">
        <v>37</v>
      </c>
      <c r="E43" s="129">
        <v>18</v>
      </c>
      <c r="F43" s="129">
        <v>37</v>
      </c>
      <c r="G43" s="129">
        <v>18</v>
      </c>
      <c r="H43" s="129">
        <v>18</v>
      </c>
      <c r="I43" s="207">
        <v>37</v>
      </c>
      <c r="J43" s="129">
        <v>18</v>
      </c>
      <c r="K43" s="129">
        <v>18</v>
      </c>
      <c r="L43" s="129">
        <v>18</v>
      </c>
      <c r="M43" s="129">
        <v>18</v>
      </c>
      <c r="N43" s="129">
        <v>18</v>
      </c>
      <c r="O43" s="129">
        <v>18</v>
      </c>
      <c r="P43" s="129">
        <v>18</v>
      </c>
      <c r="Q43" s="129">
        <v>18</v>
      </c>
      <c r="R43" s="129">
        <v>18</v>
      </c>
      <c r="S43" s="129">
        <v>18</v>
      </c>
      <c r="T43" s="129">
        <v>18</v>
      </c>
      <c r="U43" s="129">
        <v>18</v>
      </c>
      <c r="V43" s="129">
        <v>18</v>
      </c>
      <c r="W43" s="129">
        <v>18</v>
      </c>
      <c r="X43" s="129">
        <v>18</v>
      </c>
      <c r="Y43" s="129">
        <v>18</v>
      </c>
      <c r="Z43" s="129">
        <v>18</v>
      </c>
      <c r="AA43" s="129">
        <v>18</v>
      </c>
      <c r="AB43" s="129">
        <v>18</v>
      </c>
      <c r="AC43" s="129">
        <v>18</v>
      </c>
      <c r="AD43" s="129">
        <v>18</v>
      </c>
      <c r="AE43" s="129">
        <v>18</v>
      </c>
      <c r="AF43" s="129">
        <v>18</v>
      </c>
      <c r="AG43" s="129">
        <v>18</v>
      </c>
      <c r="AH43" s="129">
        <v>18</v>
      </c>
      <c r="AI43" s="129">
        <v>18</v>
      </c>
      <c r="AJ43" s="129">
        <v>18</v>
      </c>
      <c r="AK43" s="129">
        <v>18</v>
      </c>
      <c r="AL43" s="129">
        <v>18</v>
      </c>
      <c r="AM43" s="129">
        <v>18</v>
      </c>
      <c r="AN43" s="129">
        <v>18</v>
      </c>
      <c r="AO43" s="129">
        <v>18</v>
      </c>
      <c r="AP43" s="130"/>
      <c r="AQ43" s="97"/>
      <c r="AR43" s="155">
        <f>SUM(C43:AP43)</f>
        <v>741</v>
      </c>
      <c r="AS43" s="97"/>
    </row>
    <row r="44" spans="1:45" ht="15.6">
      <c r="A44" s="123"/>
      <c r="B44" s="132" t="s">
        <v>2</v>
      </c>
      <c r="C44" s="133">
        <f t="shared" ref="C44:AP44" si="3">SUM(C39:C43)</f>
        <v>0</v>
      </c>
      <c r="D44" s="134">
        <f t="shared" si="3"/>
        <v>236</v>
      </c>
      <c r="E44" s="134">
        <f t="shared" si="3"/>
        <v>221</v>
      </c>
      <c r="F44" s="134">
        <f t="shared" si="3"/>
        <v>263</v>
      </c>
      <c r="G44" s="134">
        <f t="shared" si="3"/>
        <v>247</v>
      </c>
      <c r="H44" s="134">
        <f t="shared" si="3"/>
        <v>239</v>
      </c>
      <c r="I44" s="208">
        <f t="shared" si="3"/>
        <v>258</v>
      </c>
      <c r="J44" s="134">
        <f t="shared" si="3"/>
        <v>270</v>
      </c>
      <c r="K44" s="134">
        <f t="shared" si="3"/>
        <v>270</v>
      </c>
      <c r="L44" s="134">
        <f t="shared" si="3"/>
        <v>270</v>
      </c>
      <c r="M44" s="134">
        <f t="shared" si="3"/>
        <v>270</v>
      </c>
      <c r="N44" s="134">
        <f t="shared" si="3"/>
        <v>270</v>
      </c>
      <c r="O44" s="134">
        <f t="shared" si="3"/>
        <v>270</v>
      </c>
      <c r="P44" s="134">
        <f t="shared" si="3"/>
        <v>270</v>
      </c>
      <c r="Q44" s="134">
        <f t="shared" si="3"/>
        <v>270</v>
      </c>
      <c r="R44" s="134">
        <f t="shared" si="3"/>
        <v>270</v>
      </c>
      <c r="S44" s="134">
        <f t="shared" si="3"/>
        <v>270</v>
      </c>
      <c r="T44" s="134">
        <f t="shared" si="3"/>
        <v>270</v>
      </c>
      <c r="U44" s="134">
        <f t="shared" si="3"/>
        <v>270</v>
      </c>
      <c r="V44" s="134">
        <f t="shared" si="3"/>
        <v>270</v>
      </c>
      <c r="W44" s="134">
        <f t="shared" si="3"/>
        <v>270</v>
      </c>
      <c r="X44" s="134">
        <f t="shared" si="3"/>
        <v>270</v>
      </c>
      <c r="Y44" s="134">
        <f t="shared" si="3"/>
        <v>270</v>
      </c>
      <c r="Z44" s="134">
        <f t="shared" si="3"/>
        <v>270</v>
      </c>
      <c r="AA44" s="134">
        <f t="shared" si="3"/>
        <v>270</v>
      </c>
      <c r="AB44" s="134">
        <f t="shared" si="3"/>
        <v>270</v>
      </c>
      <c r="AC44" s="134">
        <f t="shared" si="3"/>
        <v>270</v>
      </c>
      <c r="AD44" s="134">
        <f t="shared" si="3"/>
        <v>270</v>
      </c>
      <c r="AE44" s="134">
        <f t="shared" si="3"/>
        <v>270</v>
      </c>
      <c r="AF44" s="134">
        <f t="shared" si="3"/>
        <v>270</v>
      </c>
      <c r="AG44" s="134">
        <f t="shared" si="3"/>
        <v>270</v>
      </c>
      <c r="AH44" s="134">
        <f t="shared" si="3"/>
        <v>270</v>
      </c>
      <c r="AI44" s="134">
        <f t="shared" si="3"/>
        <v>270</v>
      </c>
      <c r="AJ44" s="134">
        <f t="shared" si="3"/>
        <v>270</v>
      </c>
      <c r="AK44" s="134">
        <f t="shared" si="3"/>
        <v>270</v>
      </c>
      <c r="AL44" s="134">
        <f t="shared" si="3"/>
        <v>270</v>
      </c>
      <c r="AM44" s="134">
        <f t="shared" si="3"/>
        <v>270</v>
      </c>
      <c r="AN44" s="134">
        <f t="shared" si="3"/>
        <v>270</v>
      </c>
      <c r="AO44" s="134">
        <f t="shared" si="3"/>
        <v>270</v>
      </c>
      <c r="AP44" s="136">
        <f t="shared" si="3"/>
        <v>0</v>
      </c>
      <c r="AQ44" s="97"/>
      <c r="AR44" s="136">
        <f>SUM(AR39:AR43)</f>
        <v>10104</v>
      </c>
      <c r="AS44" s="97"/>
    </row>
    <row r="45" spans="1:45" ht="15.6">
      <c r="A45" s="71"/>
      <c r="B45" s="87" t="s">
        <v>51</v>
      </c>
      <c r="C45" s="125"/>
      <c r="D45" s="126">
        <v>18</v>
      </c>
      <c r="E45" s="126">
        <v>7</v>
      </c>
      <c r="F45" s="126">
        <v>11</v>
      </c>
      <c r="G45" s="126">
        <v>11</v>
      </c>
      <c r="H45" s="126">
        <v>11</v>
      </c>
      <c r="I45" s="126">
        <v>11</v>
      </c>
      <c r="J45" s="126">
        <v>11</v>
      </c>
      <c r="K45" s="126">
        <v>11</v>
      </c>
      <c r="L45" s="126">
        <v>11</v>
      </c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7"/>
      <c r="AQ45" s="97"/>
      <c r="AR45" s="152">
        <f>SUM(C45:AP45)</f>
        <v>102</v>
      </c>
      <c r="AS45" s="97"/>
    </row>
    <row r="46" spans="1:45" ht="15.6">
      <c r="A46" s="123" t="s">
        <v>66</v>
      </c>
      <c r="B46" s="137" t="s">
        <v>54</v>
      </c>
      <c r="C46" s="128"/>
      <c r="D46" s="129">
        <v>28</v>
      </c>
      <c r="E46" s="129">
        <v>11</v>
      </c>
      <c r="F46" s="129">
        <v>17</v>
      </c>
      <c r="G46" s="129">
        <v>17</v>
      </c>
      <c r="H46" s="129">
        <v>17</v>
      </c>
      <c r="I46" s="129">
        <v>17</v>
      </c>
      <c r="J46" s="129">
        <v>17</v>
      </c>
      <c r="K46" s="129">
        <v>17</v>
      </c>
      <c r="L46" s="129">
        <v>17</v>
      </c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30"/>
      <c r="AQ46" s="97"/>
      <c r="AR46" s="155">
        <f>SUM(C46:AP46)</f>
        <v>158</v>
      </c>
      <c r="AS46" s="97"/>
    </row>
    <row r="47" spans="1:45" ht="15.6">
      <c r="A47" s="123"/>
      <c r="B47" s="137" t="s">
        <v>55</v>
      </c>
      <c r="C47" s="128"/>
      <c r="D47" s="129">
        <v>14</v>
      </c>
      <c r="E47" s="129">
        <v>6</v>
      </c>
      <c r="F47" s="129">
        <v>8</v>
      </c>
      <c r="G47" s="129">
        <v>8</v>
      </c>
      <c r="H47" s="129">
        <v>8</v>
      </c>
      <c r="I47" s="129">
        <v>8</v>
      </c>
      <c r="J47" s="129">
        <v>8</v>
      </c>
      <c r="K47" s="129">
        <v>8</v>
      </c>
      <c r="L47" s="129">
        <v>8</v>
      </c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30"/>
      <c r="AQ47" s="97"/>
      <c r="AR47" s="155">
        <f>SUM(C47:AP47)</f>
        <v>76</v>
      </c>
      <c r="AS47" s="97"/>
    </row>
    <row r="48" spans="1:45" ht="15.6">
      <c r="A48" s="123"/>
      <c r="B48" s="137" t="s">
        <v>56</v>
      </c>
      <c r="C48" s="128"/>
      <c r="D48" s="129">
        <v>11</v>
      </c>
      <c r="E48" s="129">
        <v>4</v>
      </c>
      <c r="F48" s="129">
        <v>7</v>
      </c>
      <c r="G48" s="129">
        <v>7</v>
      </c>
      <c r="H48" s="129">
        <v>7</v>
      </c>
      <c r="I48" s="129">
        <v>7</v>
      </c>
      <c r="J48" s="129">
        <v>7</v>
      </c>
      <c r="K48" s="129">
        <v>7</v>
      </c>
      <c r="L48" s="129">
        <v>7</v>
      </c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30"/>
      <c r="AQ48" s="97"/>
      <c r="AR48" s="155">
        <f>SUM(C48:AP48)</f>
        <v>64</v>
      </c>
      <c r="AS48" s="97"/>
    </row>
    <row r="49" spans="1:45" ht="15.6">
      <c r="A49" s="123"/>
      <c r="B49" s="100" t="s">
        <v>57</v>
      </c>
      <c r="C49" s="128"/>
      <c r="D49" s="129">
        <v>8</v>
      </c>
      <c r="E49" s="129">
        <v>3</v>
      </c>
      <c r="F49" s="129">
        <v>5</v>
      </c>
      <c r="G49" s="129">
        <v>5</v>
      </c>
      <c r="H49" s="129">
        <v>5</v>
      </c>
      <c r="I49" s="207">
        <v>5</v>
      </c>
      <c r="J49" s="129">
        <v>5</v>
      </c>
      <c r="K49" s="129">
        <v>5</v>
      </c>
      <c r="L49" s="129">
        <v>5</v>
      </c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30"/>
      <c r="AQ49" s="97"/>
      <c r="AR49" s="155">
        <f>SUM(C49:AP49)</f>
        <v>46</v>
      </c>
      <c r="AS49" s="97"/>
    </row>
    <row r="50" spans="1:45" ht="15.6">
      <c r="A50" s="123"/>
      <c r="B50" s="132" t="s">
        <v>2</v>
      </c>
      <c r="C50" s="133">
        <f t="shared" ref="C50:AP50" si="4">SUM(C45:C49)</f>
        <v>0</v>
      </c>
      <c r="D50" s="134">
        <f t="shared" si="4"/>
        <v>79</v>
      </c>
      <c r="E50" s="134">
        <f t="shared" si="4"/>
        <v>31</v>
      </c>
      <c r="F50" s="134">
        <f t="shared" si="4"/>
        <v>48</v>
      </c>
      <c r="G50" s="134">
        <f t="shared" si="4"/>
        <v>48</v>
      </c>
      <c r="H50" s="134">
        <f t="shared" si="4"/>
        <v>48</v>
      </c>
      <c r="I50" s="208">
        <f t="shared" si="4"/>
        <v>48</v>
      </c>
      <c r="J50" s="134">
        <f t="shared" si="4"/>
        <v>48</v>
      </c>
      <c r="K50" s="134">
        <f t="shared" si="4"/>
        <v>48</v>
      </c>
      <c r="L50" s="134">
        <f t="shared" si="4"/>
        <v>48</v>
      </c>
      <c r="M50" s="134">
        <f t="shared" si="4"/>
        <v>0</v>
      </c>
      <c r="N50" s="134">
        <f t="shared" si="4"/>
        <v>0</v>
      </c>
      <c r="O50" s="134">
        <f t="shared" si="4"/>
        <v>0</v>
      </c>
      <c r="P50" s="134">
        <f t="shared" si="4"/>
        <v>0</v>
      </c>
      <c r="Q50" s="134">
        <f t="shared" si="4"/>
        <v>0</v>
      </c>
      <c r="R50" s="134">
        <f t="shared" si="4"/>
        <v>0</v>
      </c>
      <c r="S50" s="134">
        <f t="shared" si="4"/>
        <v>0</v>
      </c>
      <c r="T50" s="134">
        <f t="shared" si="4"/>
        <v>0</v>
      </c>
      <c r="U50" s="134">
        <f t="shared" si="4"/>
        <v>0</v>
      </c>
      <c r="V50" s="134">
        <f t="shared" si="4"/>
        <v>0</v>
      </c>
      <c r="W50" s="134">
        <f t="shared" si="4"/>
        <v>0</v>
      </c>
      <c r="X50" s="134">
        <f t="shared" si="4"/>
        <v>0</v>
      </c>
      <c r="Y50" s="134">
        <f t="shared" si="4"/>
        <v>0</v>
      </c>
      <c r="Z50" s="134">
        <f t="shared" si="4"/>
        <v>0</v>
      </c>
      <c r="AA50" s="134">
        <f t="shared" si="4"/>
        <v>0</v>
      </c>
      <c r="AB50" s="134">
        <f t="shared" si="4"/>
        <v>0</v>
      </c>
      <c r="AC50" s="134">
        <f t="shared" si="4"/>
        <v>0</v>
      </c>
      <c r="AD50" s="134">
        <f t="shared" si="4"/>
        <v>0</v>
      </c>
      <c r="AE50" s="134">
        <f t="shared" si="4"/>
        <v>0</v>
      </c>
      <c r="AF50" s="134">
        <f t="shared" si="4"/>
        <v>0</v>
      </c>
      <c r="AG50" s="134">
        <f t="shared" si="4"/>
        <v>0</v>
      </c>
      <c r="AH50" s="134">
        <f t="shared" si="4"/>
        <v>0</v>
      </c>
      <c r="AI50" s="134">
        <f t="shared" si="4"/>
        <v>0</v>
      </c>
      <c r="AJ50" s="134">
        <f t="shared" si="4"/>
        <v>0</v>
      </c>
      <c r="AK50" s="134">
        <f t="shared" si="4"/>
        <v>0</v>
      </c>
      <c r="AL50" s="134">
        <f t="shared" si="4"/>
        <v>0</v>
      </c>
      <c r="AM50" s="134">
        <f t="shared" si="4"/>
        <v>0</v>
      </c>
      <c r="AN50" s="134">
        <f t="shared" si="4"/>
        <v>0</v>
      </c>
      <c r="AO50" s="134">
        <f t="shared" si="4"/>
        <v>0</v>
      </c>
      <c r="AP50" s="136">
        <f t="shared" si="4"/>
        <v>0</v>
      </c>
      <c r="AQ50" s="97"/>
      <c r="AR50" s="136">
        <f>SUM(AR45:AR49)</f>
        <v>446</v>
      </c>
      <c r="AS50" s="97"/>
    </row>
    <row r="51" spans="1:45" ht="15.6">
      <c r="A51" s="71"/>
      <c r="B51" s="87" t="s">
        <v>51</v>
      </c>
      <c r="C51" s="125"/>
      <c r="D51" s="126">
        <v>9</v>
      </c>
      <c r="E51" s="126">
        <v>4</v>
      </c>
      <c r="F51" s="126">
        <v>5</v>
      </c>
      <c r="G51" s="126">
        <v>5</v>
      </c>
      <c r="H51" s="126">
        <v>5</v>
      </c>
      <c r="I51" s="126">
        <v>5</v>
      </c>
      <c r="J51" s="126">
        <v>5</v>
      </c>
      <c r="K51" s="126">
        <v>5</v>
      </c>
      <c r="L51" s="126">
        <v>5</v>
      </c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7"/>
      <c r="AQ51" s="97"/>
      <c r="AR51" s="152">
        <f>SUM(C51:AP51)</f>
        <v>48</v>
      </c>
      <c r="AS51" s="97"/>
    </row>
    <row r="52" spans="1:45" ht="15.6">
      <c r="A52" s="123" t="s">
        <v>67</v>
      </c>
      <c r="B52" s="137" t="s">
        <v>54</v>
      </c>
      <c r="C52" s="128"/>
      <c r="D52" s="129">
        <v>21</v>
      </c>
      <c r="E52" s="129">
        <v>8</v>
      </c>
      <c r="F52" s="129">
        <v>12</v>
      </c>
      <c r="G52" s="129">
        <v>12</v>
      </c>
      <c r="H52" s="129">
        <v>12</v>
      </c>
      <c r="I52" s="129">
        <v>12</v>
      </c>
      <c r="J52" s="129">
        <v>12</v>
      </c>
      <c r="K52" s="129">
        <v>12</v>
      </c>
      <c r="L52" s="129">
        <v>12</v>
      </c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30"/>
      <c r="AQ52" s="97"/>
      <c r="AR52" s="155">
        <f>SUM(C52:AP52)</f>
        <v>113</v>
      </c>
      <c r="AS52" s="97"/>
    </row>
    <row r="53" spans="1:45" ht="15.6">
      <c r="A53" s="123"/>
      <c r="B53" s="137" t="s">
        <v>55</v>
      </c>
      <c r="C53" s="128"/>
      <c r="D53" s="129">
        <v>12</v>
      </c>
      <c r="E53" s="129">
        <v>5</v>
      </c>
      <c r="F53" s="129">
        <v>7</v>
      </c>
      <c r="G53" s="129">
        <v>7</v>
      </c>
      <c r="H53" s="129">
        <v>7</v>
      </c>
      <c r="I53" s="129">
        <v>7</v>
      </c>
      <c r="J53" s="129">
        <v>7</v>
      </c>
      <c r="K53" s="129">
        <v>7</v>
      </c>
      <c r="L53" s="129">
        <v>7</v>
      </c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30"/>
      <c r="AQ53" s="97"/>
      <c r="AR53" s="155">
        <f>SUM(C53:AP53)</f>
        <v>66</v>
      </c>
      <c r="AS53" s="97"/>
    </row>
    <row r="54" spans="1:45" ht="15.6">
      <c r="A54" s="123"/>
      <c r="B54" s="137" t="s">
        <v>56</v>
      </c>
      <c r="C54" s="128"/>
      <c r="D54" s="129">
        <v>8</v>
      </c>
      <c r="E54" s="129">
        <v>3</v>
      </c>
      <c r="F54" s="129">
        <v>5</v>
      </c>
      <c r="G54" s="129">
        <v>5</v>
      </c>
      <c r="H54" s="129">
        <v>5</v>
      </c>
      <c r="I54" s="129">
        <v>5</v>
      </c>
      <c r="J54" s="129">
        <v>5</v>
      </c>
      <c r="K54" s="129">
        <v>5</v>
      </c>
      <c r="L54" s="129">
        <v>5</v>
      </c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30"/>
      <c r="AQ54" s="97"/>
      <c r="AR54" s="155">
        <f>SUM(C54:AP54)</f>
        <v>46</v>
      </c>
      <c r="AS54" s="97"/>
    </row>
    <row r="55" spans="1:45" ht="15.6">
      <c r="A55" s="123"/>
      <c r="B55" s="100" t="s">
        <v>57</v>
      </c>
      <c r="C55" s="128"/>
      <c r="D55" s="129">
        <v>6</v>
      </c>
      <c r="E55" s="129">
        <v>3</v>
      </c>
      <c r="F55" s="129">
        <v>4</v>
      </c>
      <c r="G55" s="129">
        <v>4</v>
      </c>
      <c r="H55" s="129">
        <v>4</v>
      </c>
      <c r="I55" s="207">
        <v>4</v>
      </c>
      <c r="J55" s="129">
        <v>4</v>
      </c>
      <c r="K55" s="129">
        <v>4</v>
      </c>
      <c r="L55" s="129">
        <v>4</v>
      </c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30"/>
      <c r="AQ55" s="97"/>
      <c r="AR55" s="155">
        <f>SUM(C55:AP55)</f>
        <v>37</v>
      </c>
      <c r="AS55" s="97"/>
    </row>
    <row r="56" spans="1:45" ht="15.6">
      <c r="A56" s="123"/>
      <c r="B56" s="132" t="s">
        <v>2</v>
      </c>
      <c r="C56" s="133">
        <f t="shared" ref="C56:AP56" si="5">SUM(C51:C55)</f>
        <v>0</v>
      </c>
      <c r="D56" s="134">
        <f t="shared" si="5"/>
        <v>56</v>
      </c>
      <c r="E56" s="134">
        <f t="shared" si="5"/>
        <v>23</v>
      </c>
      <c r="F56" s="134">
        <f t="shared" si="5"/>
        <v>33</v>
      </c>
      <c r="G56" s="134">
        <f t="shared" si="5"/>
        <v>33</v>
      </c>
      <c r="H56" s="134">
        <f t="shared" si="5"/>
        <v>33</v>
      </c>
      <c r="I56" s="208">
        <f t="shared" si="5"/>
        <v>33</v>
      </c>
      <c r="J56" s="134">
        <f t="shared" si="5"/>
        <v>33</v>
      </c>
      <c r="K56" s="134">
        <f t="shared" si="5"/>
        <v>33</v>
      </c>
      <c r="L56" s="134">
        <f t="shared" si="5"/>
        <v>33</v>
      </c>
      <c r="M56" s="134">
        <f t="shared" si="5"/>
        <v>0</v>
      </c>
      <c r="N56" s="134">
        <f t="shared" si="5"/>
        <v>0</v>
      </c>
      <c r="O56" s="134">
        <f t="shared" si="5"/>
        <v>0</v>
      </c>
      <c r="P56" s="134">
        <f t="shared" si="5"/>
        <v>0</v>
      </c>
      <c r="Q56" s="134">
        <f t="shared" si="5"/>
        <v>0</v>
      </c>
      <c r="R56" s="134">
        <f t="shared" si="5"/>
        <v>0</v>
      </c>
      <c r="S56" s="134">
        <f t="shared" si="5"/>
        <v>0</v>
      </c>
      <c r="T56" s="134">
        <f t="shared" si="5"/>
        <v>0</v>
      </c>
      <c r="U56" s="134">
        <f t="shared" si="5"/>
        <v>0</v>
      </c>
      <c r="V56" s="134">
        <f t="shared" si="5"/>
        <v>0</v>
      </c>
      <c r="W56" s="134">
        <f t="shared" si="5"/>
        <v>0</v>
      </c>
      <c r="X56" s="134">
        <f t="shared" si="5"/>
        <v>0</v>
      </c>
      <c r="Y56" s="134">
        <f t="shared" si="5"/>
        <v>0</v>
      </c>
      <c r="Z56" s="134">
        <f t="shared" si="5"/>
        <v>0</v>
      </c>
      <c r="AA56" s="134">
        <f t="shared" si="5"/>
        <v>0</v>
      </c>
      <c r="AB56" s="134">
        <f t="shared" si="5"/>
        <v>0</v>
      </c>
      <c r="AC56" s="134">
        <f t="shared" si="5"/>
        <v>0</v>
      </c>
      <c r="AD56" s="134">
        <f t="shared" si="5"/>
        <v>0</v>
      </c>
      <c r="AE56" s="134">
        <f t="shared" si="5"/>
        <v>0</v>
      </c>
      <c r="AF56" s="134">
        <f t="shared" si="5"/>
        <v>0</v>
      </c>
      <c r="AG56" s="134">
        <f t="shared" si="5"/>
        <v>0</v>
      </c>
      <c r="AH56" s="134">
        <f t="shared" si="5"/>
        <v>0</v>
      </c>
      <c r="AI56" s="134">
        <f t="shared" si="5"/>
        <v>0</v>
      </c>
      <c r="AJ56" s="134">
        <f t="shared" si="5"/>
        <v>0</v>
      </c>
      <c r="AK56" s="134">
        <f t="shared" si="5"/>
        <v>0</v>
      </c>
      <c r="AL56" s="134">
        <f t="shared" si="5"/>
        <v>0</v>
      </c>
      <c r="AM56" s="134">
        <f t="shared" si="5"/>
        <v>0</v>
      </c>
      <c r="AN56" s="134">
        <f t="shared" si="5"/>
        <v>0</v>
      </c>
      <c r="AO56" s="134">
        <f t="shared" si="5"/>
        <v>0</v>
      </c>
      <c r="AP56" s="136">
        <f t="shared" si="5"/>
        <v>0</v>
      </c>
      <c r="AQ56" s="97"/>
      <c r="AR56" s="136">
        <f>SUM(AR51:AR55)</f>
        <v>310</v>
      </c>
      <c r="AS56" s="97"/>
    </row>
    <row r="57" spans="1:45" ht="15.6">
      <c r="A57" s="71"/>
      <c r="B57" s="87" t="s">
        <v>51</v>
      </c>
      <c r="C57" s="125">
        <v>4</v>
      </c>
      <c r="D57" s="126">
        <v>4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7"/>
      <c r="AQ57" s="97"/>
      <c r="AR57" s="152">
        <f>SUM(C57:AP57)</f>
        <v>8</v>
      </c>
      <c r="AS57" s="97"/>
    </row>
    <row r="58" spans="1:45" ht="15.6">
      <c r="A58" s="123" t="s">
        <v>68</v>
      </c>
      <c r="B58" s="137" t="s">
        <v>54</v>
      </c>
      <c r="C58" s="128">
        <v>4</v>
      </c>
      <c r="D58" s="129">
        <v>4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30"/>
      <c r="AQ58" s="97"/>
      <c r="AR58" s="155">
        <f>SUM(C58:AP58)</f>
        <v>8</v>
      </c>
      <c r="AS58" s="97"/>
    </row>
    <row r="59" spans="1:45" ht="15.6">
      <c r="A59" s="123"/>
      <c r="B59" s="137" t="s">
        <v>55</v>
      </c>
      <c r="C59" s="128">
        <v>5</v>
      </c>
      <c r="D59" s="129">
        <v>5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30"/>
      <c r="AQ59" s="97"/>
      <c r="AR59" s="155">
        <f>SUM(C59:AP59)</f>
        <v>10</v>
      </c>
      <c r="AS59" s="97"/>
    </row>
    <row r="60" spans="1:45" ht="15.6">
      <c r="A60" s="123"/>
      <c r="B60" s="137" t="s">
        <v>56</v>
      </c>
      <c r="C60" s="128">
        <v>3</v>
      </c>
      <c r="D60" s="129">
        <v>3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30"/>
      <c r="AQ60" s="97"/>
      <c r="AR60" s="155">
        <f>SUM(C60:AP60)</f>
        <v>6</v>
      </c>
      <c r="AS60" s="97"/>
    </row>
    <row r="61" spans="1:45" ht="15.6">
      <c r="A61" s="123"/>
      <c r="B61" s="100" t="s">
        <v>57</v>
      </c>
      <c r="C61" s="128">
        <v>2</v>
      </c>
      <c r="D61" s="129">
        <v>2</v>
      </c>
      <c r="E61" s="129"/>
      <c r="F61" s="129"/>
      <c r="G61" s="129"/>
      <c r="H61" s="129"/>
      <c r="I61" s="131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30"/>
      <c r="AQ61" s="97"/>
      <c r="AR61" s="155">
        <f>SUM(C61:AP61)</f>
        <v>4</v>
      </c>
      <c r="AS61" s="97"/>
    </row>
    <row r="62" spans="1:45" ht="15.6">
      <c r="A62" s="123"/>
      <c r="B62" s="132" t="s">
        <v>2</v>
      </c>
      <c r="C62" s="133">
        <f t="shared" ref="C62:AP62" si="6">SUM(C57:C61)</f>
        <v>18</v>
      </c>
      <c r="D62" s="134">
        <f t="shared" si="6"/>
        <v>18</v>
      </c>
      <c r="E62" s="134">
        <f t="shared" si="6"/>
        <v>0</v>
      </c>
      <c r="F62" s="134">
        <f t="shared" si="6"/>
        <v>0</v>
      </c>
      <c r="G62" s="134">
        <f t="shared" si="6"/>
        <v>0</v>
      </c>
      <c r="H62" s="134">
        <f t="shared" si="6"/>
        <v>0</v>
      </c>
      <c r="I62" s="208">
        <f t="shared" si="6"/>
        <v>0</v>
      </c>
      <c r="J62" s="134">
        <f t="shared" si="6"/>
        <v>0</v>
      </c>
      <c r="K62" s="134">
        <f t="shared" si="6"/>
        <v>0</v>
      </c>
      <c r="L62" s="134">
        <f t="shared" si="6"/>
        <v>0</v>
      </c>
      <c r="M62" s="134">
        <f t="shared" si="6"/>
        <v>0</v>
      </c>
      <c r="N62" s="134">
        <f t="shared" si="6"/>
        <v>0</v>
      </c>
      <c r="O62" s="134">
        <f t="shared" si="6"/>
        <v>0</v>
      </c>
      <c r="P62" s="134">
        <f t="shared" si="6"/>
        <v>0</v>
      </c>
      <c r="Q62" s="134">
        <f t="shared" si="6"/>
        <v>0</v>
      </c>
      <c r="R62" s="134">
        <f t="shared" si="6"/>
        <v>0</v>
      </c>
      <c r="S62" s="134">
        <f t="shared" si="6"/>
        <v>0</v>
      </c>
      <c r="T62" s="134">
        <f t="shared" si="6"/>
        <v>0</v>
      </c>
      <c r="U62" s="134">
        <f t="shared" si="6"/>
        <v>0</v>
      </c>
      <c r="V62" s="134">
        <f t="shared" si="6"/>
        <v>0</v>
      </c>
      <c r="W62" s="134">
        <f t="shared" si="6"/>
        <v>0</v>
      </c>
      <c r="X62" s="134">
        <f t="shared" si="6"/>
        <v>0</v>
      </c>
      <c r="Y62" s="134">
        <f t="shared" si="6"/>
        <v>0</v>
      </c>
      <c r="Z62" s="134">
        <f t="shared" si="6"/>
        <v>0</v>
      </c>
      <c r="AA62" s="134">
        <f t="shared" si="6"/>
        <v>0</v>
      </c>
      <c r="AB62" s="134">
        <f t="shared" si="6"/>
        <v>0</v>
      </c>
      <c r="AC62" s="134">
        <f t="shared" si="6"/>
        <v>0</v>
      </c>
      <c r="AD62" s="134">
        <f t="shared" si="6"/>
        <v>0</v>
      </c>
      <c r="AE62" s="134">
        <f t="shared" si="6"/>
        <v>0</v>
      </c>
      <c r="AF62" s="134">
        <f t="shared" si="6"/>
        <v>0</v>
      </c>
      <c r="AG62" s="134">
        <f t="shared" si="6"/>
        <v>0</v>
      </c>
      <c r="AH62" s="134">
        <f t="shared" si="6"/>
        <v>0</v>
      </c>
      <c r="AI62" s="134">
        <f t="shared" si="6"/>
        <v>0</v>
      </c>
      <c r="AJ62" s="134">
        <f t="shared" si="6"/>
        <v>0</v>
      </c>
      <c r="AK62" s="134">
        <f t="shared" si="6"/>
        <v>0</v>
      </c>
      <c r="AL62" s="134">
        <f t="shared" si="6"/>
        <v>0</v>
      </c>
      <c r="AM62" s="134">
        <f t="shared" si="6"/>
        <v>0</v>
      </c>
      <c r="AN62" s="134">
        <f t="shared" si="6"/>
        <v>0</v>
      </c>
      <c r="AO62" s="134">
        <f t="shared" si="6"/>
        <v>0</v>
      </c>
      <c r="AP62" s="136">
        <f t="shared" si="6"/>
        <v>0</v>
      </c>
      <c r="AQ62" s="97"/>
      <c r="AR62" s="136">
        <f>SUM(AR57:AR61)</f>
        <v>36</v>
      </c>
      <c r="AS62" s="97"/>
    </row>
    <row r="63" spans="1:45" ht="15.6">
      <c r="A63" s="71"/>
      <c r="B63" s="87" t="s">
        <v>51</v>
      </c>
      <c r="C63" s="125">
        <v>4</v>
      </c>
      <c r="D63" s="126">
        <v>3</v>
      </c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7"/>
      <c r="AQ63" s="97"/>
      <c r="AR63" s="152">
        <f>SUM(C63:AP63)</f>
        <v>7</v>
      </c>
      <c r="AS63" s="97"/>
    </row>
    <row r="64" spans="1:45" ht="15.6">
      <c r="A64" s="123" t="s">
        <v>69</v>
      </c>
      <c r="B64" s="137" t="s">
        <v>54</v>
      </c>
      <c r="C64" s="128">
        <v>4</v>
      </c>
      <c r="D64" s="129">
        <v>3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30"/>
      <c r="AQ64" s="97"/>
      <c r="AR64" s="155">
        <f>SUM(C64:AP64)</f>
        <v>7</v>
      </c>
      <c r="AS64" s="97"/>
    </row>
    <row r="65" spans="1:45" ht="15.6">
      <c r="A65" s="123"/>
      <c r="B65" s="137" t="s">
        <v>55</v>
      </c>
      <c r="C65" s="128">
        <v>3</v>
      </c>
      <c r="D65" s="129">
        <v>3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30"/>
      <c r="AQ65" s="97"/>
      <c r="AR65" s="155">
        <f>SUM(C65:AP65)</f>
        <v>6</v>
      </c>
      <c r="AS65" s="97"/>
    </row>
    <row r="66" spans="1:45" ht="15.6">
      <c r="A66" s="123"/>
      <c r="B66" s="137" t="s">
        <v>56</v>
      </c>
      <c r="C66" s="128">
        <v>3</v>
      </c>
      <c r="D66" s="129">
        <v>3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30"/>
      <c r="AQ66" s="97"/>
      <c r="AR66" s="155">
        <f>SUM(C66:AP66)</f>
        <v>6</v>
      </c>
      <c r="AS66" s="97"/>
    </row>
    <row r="67" spans="1:45" ht="15.6">
      <c r="A67" s="123"/>
      <c r="B67" s="100" t="s">
        <v>57</v>
      </c>
      <c r="C67" s="128">
        <v>1</v>
      </c>
      <c r="D67" s="129">
        <v>0</v>
      </c>
      <c r="E67" s="129"/>
      <c r="F67" s="129"/>
      <c r="G67" s="129"/>
      <c r="H67" s="129"/>
      <c r="I67" s="131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30"/>
      <c r="AQ67" s="97"/>
      <c r="AR67" s="155">
        <f>SUM(C67:AP67)</f>
        <v>1</v>
      </c>
      <c r="AS67" s="97"/>
    </row>
    <row r="68" spans="1:45" ht="15.6">
      <c r="A68" s="73"/>
      <c r="B68" s="132" t="s">
        <v>2</v>
      </c>
      <c r="C68" s="133">
        <f t="shared" ref="C68:AP68" si="7">SUM(C63:C67)</f>
        <v>15</v>
      </c>
      <c r="D68" s="134">
        <f t="shared" si="7"/>
        <v>12</v>
      </c>
      <c r="E68" s="134">
        <f t="shared" si="7"/>
        <v>0</v>
      </c>
      <c r="F68" s="134">
        <f t="shared" si="7"/>
        <v>0</v>
      </c>
      <c r="G68" s="134">
        <f t="shared" si="7"/>
        <v>0</v>
      </c>
      <c r="H68" s="134">
        <f t="shared" si="7"/>
        <v>0</v>
      </c>
      <c r="I68" s="208">
        <f t="shared" si="7"/>
        <v>0</v>
      </c>
      <c r="J68" s="134">
        <f t="shared" si="7"/>
        <v>0</v>
      </c>
      <c r="K68" s="134">
        <f t="shared" si="7"/>
        <v>0</v>
      </c>
      <c r="L68" s="134">
        <f t="shared" si="7"/>
        <v>0</v>
      </c>
      <c r="M68" s="134">
        <f t="shared" si="7"/>
        <v>0</v>
      </c>
      <c r="N68" s="134">
        <f t="shared" si="7"/>
        <v>0</v>
      </c>
      <c r="O68" s="134">
        <f t="shared" si="7"/>
        <v>0</v>
      </c>
      <c r="P68" s="134">
        <f t="shared" si="7"/>
        <v>0</v>
      </c>
      <c r="Q68" s="134">
        <f t="shared" si="7"/>
        <v>0</v>
      </c>
      <c r="R68" s="134">
        <f t="shared" si="7"/>
        <v>0</v>
      </c>
      <c r="S68" s="134">
        <f t="shared" si="7"/>
        <v>0</v>
      </c>
      <c r="T68" s="134">
        <f t="shared" si="7"/>
        <v>0</v>
      </c>
      <c r="U68" s="134">
        <f t="shared" si="7"/>
        <v>0</v>
      </c>
      <c r="V68" s="134">
        <f t="shared" si="7"/>
        <v>0</v>
      </c>
      <c r="W68" s="134">
        <f t="shared" si="7"/>
        <v>0</v>
      </c>
      <c r="X68" s="134">
        <f t="shared" si="7"/>
        <v>0</v>
      </c>
      <c r="Y68" s="134">
        <f t="shared" si="7"/>
        <v>0</v>
      </c>
      <c r="Z68" s="134">
        <f t="shared" si="7"/>
        <v>0</v>
      </c>
      <c r="AA68" s="134">
        <f t="shared" si="7"/>
        <v>0</v>
      </c>
      <c r="AB68" s="134">
        <f t="shared" si="7"/>
        <v>0</v>
      </c>
      <c r="AC68" s="134">
        <f t="shared" si="7"/>
        <v>0</v>
      </c>
      <c r="AD68" s="134">
        <f t="shared" si="7"/>
        <v>0</v>
      </c>
      <c r="AE68" s="134">
        <f t="shared" si="7"/>
        <v>0</v>
      </c>
      <c r="AF68" s="134">
        <f t="shared" si="7"/>
        <v>0</v>
      </c>
      <c r="AG68" s="134">
        <f t="shared" si="7"/>
        <v>0</v>
      </c>
      <c r="AH68" s="134">
        <f t="shared" si="7"/>
        <v>0</v>
      </c>
      <c r="AI68" s="134">
        <f t="shared" si="7"/>
        <v>0</v>
      </c>
      <c r="AJ68" s="134">
        <f t="shared" si="7"/>
        <v>0</v>
      </c>
      <c r="AK68" s="134">
        <f t="shared" si="7"/>
        <v>0</v>
      </c>
      <c r="AL68" s="134">
        <f t="shared" si="7"/>
        <v>0</v>
      </c>
      <c r="AM68" s="134">
        <f t="shared" si="7"/>
        <v>0</v>
      </c>
      <c r="AN68" s="134">
        <f t="shared" si="7"/>
        <v>0</v>
      </c>
      <c r="AO68" s="134">
        <f t="shared" si="7"/>
        <v>0</v>
      </c>
      <c r="AP68" s="136">
        <f t="shared" si="7"/>
        <v>0</v>
      </c>
      <c r="AQ68" s="97"/>
      <c r="AR68" s="136">
        <f>SUM(AR63:AR67)</f>
        <v>27</v>
      </c>
      <c r="AS68" s="97"/>
    </row>
    <row r="69" spans="1:45" ht="15.6">
      <c r="A69" s="85"/>
      <c r="B69" s="69"/>
      <c r="C69" s="222"/>
      <c r="D69" s="69"/>
      <c r="E69" s="69"/>
      <c r="F69" s="69"/>
      <c r="G69" s="69"/>
      <c r="H69" s="69"/>
      <c r="I69" s="98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192"/>
      <c r="AS69" s="97"/>
    </row>
    <row r="70" spans="1:45" ht="15.6">
      <c r="A70" s="85"/>
      <c r="B70" s="69"/>
      <c r="C70" s="69"/>
      <c r="D70" s="69"/>
      <c r="E70" s="69"/>
      <c r="F70" s="69"/>
      <c r="G70" s="69"/>
      <c r="H70" s="69"/>
      <c r="I70" s="98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190"/>
      <c r="AS70" s="97"/>
    </row>
    <row r="71" spans="1:45" ht="15.6">
      <c r="A71" s="76"/>
      <c r="B71" s="68"/>
      <c r="C71" s="74" t="s">
        <v>187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80"/>
      <c r="AQ71" s="97"/>
      <c r="AR71" s="187"/>
      <c r="AS71" s="97"/>
    </row>
    <row r="72" spans="1:45" ht="15.6">
      <c r="A72" s="139" t="s">
        <v>71</v>
      </c>
      <c r="B72" s="140"/>
      <c r="C72" s="70">
        <v>1</v>
      </c>
      <c r="D72" s="77">
        <v>2</v>
      </c>
      <c r="E72" s="77">
        <v>3</v>
      </c>
      <c r="F72" s="77">
        <v>4</v>
      </c>
      <c r="G72" s="77">
        <v>5</v>
      </c>
      <c r="H72" s="77">
        <v>6</v>
      </c>
      <c r="I72" s="77">
        <v>7</v>
      </c>
      <c r="J72" s="77">
        <v>8</v>
      </c>
      <c r="K72" s="77">
        <v>9</v>
      </c>
      <c r="L72" s="78">
        <v>10</v>
      </c>
      <c r="M72" s="141">
        <v>11</v>
      </c>
      <c r="N72" s="141">
        <v>12</v>
      </c>
      <c r="O72" s="141">
        <v>13</v>
      </c>
      <c r="P72" s="141">
        <v>14</v>
      </c>
      <c r="Q72" s="141">
        <v>15</v>
      </c>
      <c r="R72" s="141">
        <v>16</v>
      </c>
      <c r="S72" s="141">
        <v>17</v>
      </c>
      <c r="T72" s="141">
        <v>18</v>
      </c>
      <c r="U72" s="141">
        <v>19</v>
      </c>
      <c r="V72" s="141">
        <v>20</v>
      </c>
      <c r="W72" s="141">
        <v>21</v>
      </c>
      <c r="X72" s="141">
        <v>22</v>
      </c>
      <c r="Y72" s="141">
        <v>23</v>
      </c>
      <c r="Z72" s="141">
        <v>24</v>
      </c>
      <c r="AA72" s="141">
        <v>25</v>
      </c>
      <c r="AB72" s="141">
        <v>26</v>
      </c>
      <c r="AC72" s="141">
        <v>27</v>
      </c>
      <c r="AD72" s="141">
        <v>28</v>
      </c>
      <c r="AE72" s="141">
        <v>29</v>
      </c>
      <c r="AF72" s="141">
        <v>30</v>
      </c>
      <c r="AG72" s="141">
        <v>31</v>
      </c>
      <c r="AH72" s="141">
        <v>32</v>
      </c>
      <c r="AI72" s="141">
        <v>33</v>
      </c>
      <c r="AJ72" s="141">
        <v>34</v>
      </c>
      <c r="AK72" s="141">
        <v>35</v>
      </c>
      <c r="AL72" s="141">
        <v>36</v>
      </c>
      <c r="AM72" s="141">
        <v>37</v>
      </c>
      <c r="AN72" s="141">
        <v>38</v>
      </c>
      <c r="AO72" s="141">
        <v>39</v>
      </c>
      <c r="AP72" s="140">
        <v>40</v>
      </c>
      <c r="AQ72" s="97"/>
      <c r="AR72" s="188" t="s">
        <v>2</v>
      </c>
      <c r="AS72" s="97"/>
    </row>
    <row r="73" spans="1:45" ht="15.6">
      <c r="A73" s="87"/>
      <c r="B73" s="87" t="s">
        <v>51</v>
      </c>
      <c r="C73" s="143">
        <f t="shared" ref="C73:AP73" si="8">(C27+C33)*$A$77</f>
        <v>0</v>
      </c>
      <c r="D73" s="144">
        <f t="shared" si="8"/>
        <v>1166196</v>
      </c>
      <c r="E73" s="144">
        <f t="shared" si="8"/>
        <v>767560</v>
      </c>
      <c r="F73" s="144">
        <f t="shared" si="8"/>
        <v>529864</v>
      </c>
      <c r="G73" s="144">
        <f t="shared" si="8"/>
        <v>529864</v>
      </c>
      <c r="H73" s="144">
        <f t="shared" si="8"/>
        <v>529864</v>
      </c>
      <c r="I73" s="144">
        <f t="shared" si="8"/>
        <v>448156</v>
      </c>
      <c r="J73" s="144">
        <f t="shared" si="8"/>
        <v>448156</v>
      </c>
      <c r="K73" s="144">
        <f t="shared" si="8"/>
        <v>448156</v>
      </c>
      <c r="L73" s="144">
        <f t="shared" si="8"/>
        <v>448156</v>
      </c>
      <c r="M73" s="144">
        <f t="shared" si="8"/>
        <v>448156</v>
      </c>
      <c r="N73" s="144">
        <f t="shared" si="8"/>
        <v>529864</v>
      </c>
      <c r="O73" s="144">
        <f t="shared" si="8"/>
        <v>529864</v>
      </c>
      <c r="P73" s="144">
        <f t="shared" si="8"/>
        <v>529864</v>
      </c>
      <c r="Q73" s="144">
        <f t="shared" si="8"/>
        <v>529864</v>
      </c>
      <c r="R73" s="144">
        <f t="shared" si="8"/>
        <v>529864</v>
      </c>
      <c r="S73" s="144">
        <f t="shared" si="8"/>
        <v>529864</v>
      </c>
      <c r="T73" s="144">
        <f t="shared" si="8"/>
        <v>529864</v>
      </c>
      <c r="U73" s="144">
        <f t="shared" si="8"/>
        <v>529864</v>
      </c>
      <c r="V73" s="144">
        <f t="shared" si="8"/>
        <v>529864</v>
      </c>
      <c r="W73" s="144">
        <f t="shared" si="8"/>
        <v>529864</v>
      </c>
      <c r="X73" s="144">
        <f t="shared" si="8"/>
        <v>396160</v>
      </c>
      <c r="Y73" s="144">
        <f t="shared" si="8"/>
        <v>396160</v>
      </c>
      <c r="Z73" s="144">
        <f t="shared" si="8"/>
        <v>396160</v>
      </c>
      <c r="AA73" s="144">
        <f t="shared" si="8"/>
        <v>396160</v>
      </c>
      <c r="AB73" s="144">
        <f t="shared" si="8"/>
        <v>396160</v>
      </c>
      <c r="AC73" s="144">
        <f t="shared" si="8"/>
        <v>396160</v>
      </c>
      <c r="AD73" s="144">
        <f t="shared" si="8"/>
        <v>396160</v>
      </c>
      <c r="AE73" s="144">
        <f t="shared" si="8"/>
        <v>396160</v>
      </c>
      <c r="AF73" s="144">
        <f t="shared" si="8"/>
        <v>396160</v>
      </c>
      <c r="AG73" s="144">
        <f t="shared" si="8"/>
        <v>0</v>
      </c>
      <c r="AH73" s="144">
        <f t="shared" si="8"/>
        <v>0</v>
      </c>
      <c r="AI73" s="144">
        <f t="shared" si="8"/>
        <v>0</v>
      </c>
      <c r="AJ73" s="144">
        <f t="shared" si="8"/>
        <v>0</v>
      </c>
      <c r="AK73" s="144">
        <f t="shared" si="8"/>
        <v>0</v>
      </c>
      <c r="AL73" s="144">
        <f t="shared" si="8"/>
        <v>0</v>
      </c>
      <c r="AM73" s="144">
        <f t="shared" si="8"/>
        <v>0</v>
      </c>
      <c r="AN73" s="144">
        <f t="shared" si="8"/>
        <v>0</v>
      </c>
      <c r="AO73" s="144">
        <f t="shared" si="8"/>
        <v>0</v>
      </c>
      <c r="AP73" s="145">
        <f t="shared" si="8"/>
        <v>0</v>
      </c>
      <c r="AQ73" s="97"/>
      <c r="AR73" s="152">
        <f t="shared" ref="AR73:AR107" si="9">SUM(C73:AP73)</f>
        <v>14628208</v>
      </c>
      <c r="AS73" s="97"/>
    </row>
    <row r="74" spans="1:45" ht="15.6">
      <c r="A74" s="123" t="s">
        <v>59</v>
      </c>
      <c r="B74" s="137" t="s">
        <v>54</v>
      </c>
      <c r="C74" s="146">
        <f t="shared" ref="C74:AP74" si="10">(C28+C34)*$A$77</f>
        <v>0</v>
      </c>
      <c r="D74" s="147">
        <f t="shared" si="10"/>
        <v>1245428</v>
      </c>
      <c r="E74" s="147">
        <f t="shared" si="10"/>
        <v>834412</v>
      </c>
      <c r="F74" s="147">
        <f t="shared" si="10"/>
        <v>571956</v>
      </c>
      <c r="G74" s="147">
        <f t="shared" si="10"/>
        <v>571956</v>
      </c>
      <c r="H74" s="147">
        <f t="shared" si="10"/>
        <v>571956</v>
      </c>
      <c r="I74" s="147">
        <f t="shared" si="10"/>
        <v>490248</v>
      </c>
      <c r="J74" s="147">
        <f t="shared" si="10"/>
        <v>490248</v>
      </c>
      <c r="K74" s="147">
        <f t="shared" si="10"/>
        <v>490248</v>
      </c>
      <c r="L74" s="147">
        <f t="shared" si="10"/>
        <v>490248</v>
      </c>
      <c r="M74" s="147">
        <f t="shared" si="10"/>
        <v>490248</v>
      </c>
      <c r="N74" s="147">
        <f t="shared" si="10"/>
        <v>571956</v>
      </c>
      <c r="O74" s="147">
        <f t="shared" si="10"/>
        <v>571956</v>
      </c>
      <c r="P74" s="147">
        <f t="shared" si="10"/>
        <v>571956</v>
      </c>
      <c r="Q74" s="147">
        <f t="shared" si="10"/>
        <v>571956</v>
      </c>
      <c r="R74" s="147">
        <f t="shared" si="10"/>
        <v>571956</v>
      </c>
      <c r="S74" s="147">
        <f t="shared" si="10"/>
        <v>571956</v>
      </c>
      <c r="T74" s="147">
        <f t="shared" si="10"/>
        <v>571956</v>
      </c>
      <c r="U74" s="147">
        <f t="shared" si="10"/>
        <v>571956</v>
      </c>
      <c r="V74" s="147">
        <f t="shared" si="10"/>
        <v>571956</v>
      </c>
      <c r="W74" s="147">
        <f t="shared" si="10"/>
        <v>571956</v>
      </c>
      <c r="X74" s="147">
        <f t="shared" si="10"/>
        <v>435776</v>
      </c>
      <c r="Y74" s="147">
        <f t="shared" si="10"/>
        <v>435776</v>
      </c>
      <c r="Z74" s="147">
        <f t="shared" si="10"/>
        <v>435776</v>
      </c>
      <c r="AA74" s="147">
        <f t="shared" si="10"/>
        <v>435776</v>
      </c>
      <c r="AB74" s="147">
        <f t="shared" si="10"/>
        <v>435776</v>
      </c>
      <c r="AC74" s="147">
        <f t="shared" si="10"/>
        <v>435776</v>
      </c>
      <c r="AD74" s="147">
        <f t="shared" si="10"/>
        <v>435776</v>
      </c>
      <c r="AE74" s="147">
        <f t="shared" si="10"/>
        <v>435776</v>
      </c>
      <c r="AF74" s="147">
        <f t="shared" si="10"/>
        <v>435776</v>
      </c>
      <c r="AG74" s="147">
        <f t="shared" si="10"/>
        <v>0</v>
      </c>
      <c r="AH74" s="147">
        <f t="shared" si="10"/>
        <v>0</v>
      </c>
      <c r="AI74" s="147">
        <f t="shared" si="10"/>
        <v>0</v>
      </c>
      <c r="AJ74" s="147">
        <f t="shared" si="10"/>
        <v>0</v>
      </c>
      <c r="AK74" s="147">
        <f t="shared" si="10"/>
        <v>0</v>
      </c>
      <c r="AL74" s="147">
        <f t="shared" si="10"/>
        <v>0</v>
      </c>
      <c r="AM74" s="147">
        <f t="shared" si="10"/>
        <v>0</v>
      </c>
      <c r="AN74" s="147">
        <f t="shared" si="10"/>
        <v>0</v>
      </c>
      <c r="AO74" s="147">
        <f t="shared" si="10"/>
        <v>0</v>
      </c>
      <c r="AP74" s="148">
        <f t="shared" si="10"/>
        <v>0</v>
      </c>
      <c r="AQ74" s="97"/>
      <c r="AR74" s="155">
        <f t="shared" si="9"/>
        <v>15888492</v>
      </c>
      <c r="AS74" s="97"/>
    </row>
    <row r="75" spans="1:45" ht="15.6">
      <c r="A75" s="123" t="s">
        <v>65</v>
      </c>
      <c r="B75" s="137" t="s">
        <v>55</v>
      </c>
      <c r="C75" s="146">
        <f t="shared" ref="C75:AP75" si="11">(C29+C35)*$A$77</f>
        <v>0</v>
      </c>
      <c r="D75" s="147">
        <f t="shared" si="11"/>
        <v>1334564</v>
      </c>
      <c r="E75" s="147">
        <f t="shared" si="11"/>
        <v>881456</v>
      </c>
      <c r="F75" s="147">
        <f t="shared" si="11"/>
        <v>606620</v>
      </c>
      <c r="G75" s="147">
        <f t="shared" si="11"/>
        <v>606620</v>
      </c>
      <c r="H75" s="147">
        <f t="shared" si="11"/>
        <v>606620</v>
      </c>
      <c r="I75" s="147">
        <f t="shared" si="11"/>
        <v>515008</v>
      </c>
      <c r="J75" s="147">
        <f t="shared" si="11"/>
        <v>515008</v>
      </c>
      <c r="K75" s="147">
        <f t="shared" si="11"/>
        <v>515008</v>
      </c>
      <c r="L75" s="147">
        <f t="shared" si="11"/>
        <v>515008</v>
      </c>
      <c r="M75" s="147">
        <f t="shared" si="11"/>
        <v>515008</v>
      </c>
      <c r="N75" s="147">
        <f t="shared" si="11"/>
        <v>606620</v>
      </c>
      <c r="O75" s="147">
        <f t="shared" si="11"/>
        <v>606620</v>
      </c>
      <c r="P75" s="147">
        <f t="shared" si="11"/>
        <v>606620</v>
      </c>
      <c r="Q75" s="147">
        <f t="shared" si="11"/>
        <v>606620</v>
      </c>
      <c r="R75" s="147">
        <f t="shared" si="11"/>
        <v>606620</v>
      </c>
      <c r="S75" s="147">
        <f t="shared" si="11"/>
        <v>606620</v>
      </c>
      <c r="T75" s="147">
        <f t="shared" si="11"/>
        <v>606620</v>
      </c>
      <c r="U75" s="147">
        <f t="shared" si="11"/>
        <v>606620</v>
      </c>
      <c r="V75" s="147">
        <f t="shared" si="11"/>
        <v>606620</v>
      </c>
      <c r="W75" s="147">
        <f t="shared" si="11"/>
        <v>606620</v>
      </c>
      <c r="X75" s="147">
        <f t="shared" si="11"/>
        <v>455584</v>
      </c>
      <c r="Y75" s="147">
        <f t="shared" si="11"/>
        <v>455584</v>
      </c>
      <c r="Z75" s="147">
        <f t="shared" si="11"/>
        <v>455584</v>
      </c>
      <c r="AA75" s="147">
        <f t="shared" si="11"/>
        <v>455584</v>
      </c>
      <c r="AB75" s="147">
        <f t="shared" si="11"/>
        <v>455584</v>
      </c>
      <c r="AC75" s="147">
        <f t="shared" si="11"/>
        <v>455584</v>
      </c>
      <c r="AD75" s="147">
        <f t="shared" si="11"/>
        <v>455584</v>
      </c>
      <c r="AE75" s="147">
        <f t="shared" si="11"/>
        <v>455584</v>
      </c>
      <c r="AF75" s="147">
        <f t="shared" si="11"/>
        <v>455584</v>
      </c>
      <c r="AG75" s="147">
        <f t="shared" si="11"/>
        <v>0</v>
      </c>
      <c r="AH75" s="147">
        <f t="shared" si="11"/>
        <v>0</v>
      </c>
      <c r="AI75" s="147">
        <f t="shared" si="11"/>
        <v>0</v>
      </c>
      <c r="AJ75" s="147">
        <f t="shared" si="11"/>
        <v>0</v>
      </c>
      <c r="AK75" s="147">
        <f t="shared" si="11"/>
        <v>0</v>
      </c>
      <c r="AL75" s="147">
        <f t="shared" si="11"/>
        <v>0</v>
      </c>
      <c r="AM75" s="147">
        <f t="shared" si="11"/>
        <v>0</v>
      </c>
      <c r="AN75" s="147">
        <f t="shared" si="11"/>
        <v>0</v>
      </c>
      <c r="AO75" s="147">
        <f t="shared" si="11"/>
        <v>0</v>
      </c>
      <c r="AP75" s="148">
        <f t="shared" si="11"/>
        <v>0</v>
      </c>
      <c r="AQ75" s="97"/>
      <c r="AR75" s="155">
        <f t="shared" si="9"/>
        <v>16777376</v>
      </c>
      <c r="AS75" s="97"/>
    </row>
    <row r="76" spans="1:45" ht="15.6">
      <c r="A76" s="123"/>
      <c r="B76" s="137" t="s">
        <v>56</v>
      </c>
      <c r="C76" s="146">
        <f t="shared" ref="C76:AP76" si="12">(C30+C36)*$A$77</f>
        <v>0</v>
      </c>
      <c r="D76" s="147">
        <f t="shared" si="12"/>
        <v>975544</v>
      </c>
      <c r="E76" s="147">
        <f t="shared" si="12"/>
        <v>651188</v>
      </c>
      <c r="F76" s="147">
        <f t="shared" si="12"/>
        <v>448156</v>
      </c>
      <c r="G76" s="147">
        <f t="shared" si="12"/>
        <v>448156</v>
      </c>
      <c r="H76" s="147">
        <f t="shared" si="12"/>
        <v>448156</v>
      </c>
      <c r="I76" s="147">
        <f t="shared" si="12"/>
        <v>383780</v>
      </c>
      <c r="J76" s="147">
        <f t="shared" si="12"/>
        <v>383780</v>
      </c>
      <c r="K76" s="147">
        <f t="shared" si="12"/>
        <v>383780</v>
      </c>
      <c r="L76" s="147">
        <f t="shared" si="12"/>
        <v>383780</v>
      </c>
      <c r="M76" s="147">
        <f t="shared" si="12"/>
        <v>383780</v>
      </c>
      <c r="N76" s="147">
        <f t="shared" si="12"/>
        <v>448156</v>
      </c>
      <c r="O76" s="147">
        <f t="shared" si="12"/>
        <v>448156</v>
      </c>
      <c r="P76" s="147">
        <f t="shared" si="12"/>
        <v>448156</v>
      </c>
      <c r="Q76" s="147">
        <f t="shared" si="12"/>
        <v>448156</v>
      </c>
      <c r="R76" s="147">
        <f t="shared" si="12"/>
        <v>448156</v>
      </c>
      <c r="S76" s="147">
        <f t="shared" si="12"/>
        <v>448156</v>
      </c>
      <c r="T76" s="147">
        <f t="shared" si="12"/>
        <v>448156</v>
      </c>
      <c r="U76" s="147">
        <f t="shared" si="12"/>
        <v>448156</v>
      </c>
      <c r="V76" s="147">
        <f t="shared" si="12"/>
        <v>448156</v>
      </c>
      <c r="W76" s="147">
        <f t="shared" si="12"/>
        <v>448156</v>
      </c>
      <c r="X76" s="147">
        <f t="shared" si="12"/>
        <v>341688</v>
      </c>
      <c r="Y76" s="147">
        <f t="shared" si="12"/>
        <v>341688</v>
      </c>
      <c r="Z76" s="147">
        <f t="shared" si="12"/>
        <v>341688</v>
      </c>
      <c r="AA76" s="147">
        <f t="shared" si="12"/>
        <v>341688</v>
      </c>
      <c r="AB76" s="147">
        <f t="shared" si="12"/>
        <v>341688</v>
      </c>
      <c r="AC76" s="147">
        <f t="shared" si="12"/>
        <v>341688</v>
      </c>
      <c r="AD76" s="147">
        <f t="shared" si="12"/>
        <v>341688</v>
      </c>
      <c r="AE76" s="147">
        <f t="shared" si="12"/>
        <v>341688</v>
      </c>
      <c r="AF76" s="147">
        <f t="shared" si="12"/>
        <v>341688</v>
      </c>
      <c r="AG76" s="147">
        <f t="shared" si="12"/>
        <v>0</v>
      </c>
      <c r="AH76" s="147">
        <f t="shared" si="12"/>
        <v>0</v>
      </c>
      <c r="AI76" s="147">
        <f t="shared" si="12"/>
        <v>0</v>
      </c>
      <c r="AJ76" s="147">
        <f t="shared" si="12"/>
        <v>0</v>
      </c>
      <c r="AK76" s="147">
        <f t="shared" si="12"/>
        <v>0</v>
      </c>
      <c r="AL76" s="147">
        <f t="shared" si="12"/>
        <v>0</v>
      </c>
      <c r="AM76" s="147">
        <f t="shared" si="12"/>
        <v>0</v>
      </c>
      <c r="AN76" s="147">
        <f t="shared" si="12"/>
        <v>0</v>
      </c>
      <c r="AO76" s="147">
        <f t="shared" si="12"/>
        <v>0</v>
      </c>
      <c r="AP76" s="148">
        <f t="shared" si="12"/>
        <v>0</v>
      </c>
      <c r="AQ76" s="97"/>
      <c r="AR76" s="155">
        <f t="shared" si="9"/>
        <v>12446852</v>
      </c>
      <c r="AS76" s="97"/>
    </row>
    <row r="77" spans="1:45" ht="15.6">
      <c r="A77" s="142">
        <v>2476</v>
      </c>
      <c r="B77" s="100" t="s">
        <v>57</v>
      </c>
      <c r="C77" s="146">
        <f t="shared" ref="C77:AP77" si="13">(C31+C37)*$A$77</f>
        <v>0</v>
      </c>
      <c r="D77" s="147">
        <f t="shared" si="13"/>
        <v>923548</v>
      </c>
      <c r="E77" s="147">
        <f t="shared" si="13"/>
        <v>534816</v>
      </c>
      <c r="F77" s="147">
        <f t="shared" si="13"/>
        <v>383780</v>
      </c>
      <c r="G77" s="147">
        <f t="shared" si="13"/>
        <v>383780</v>
      </c>
      <c r="H77" s="147">
        <f t="shared" si="13"/>
        <v>383780</v>
      </c>
      <c r="I77" s="149">
        <f t="shared" si="13"/>
        <v>307024</v>
      </c>
      <c r="J77" s="147">
        <f t="shared" si="13"/>
        <v>307024</v>
      </c>
      <c r="K77" s="147">
        <f t="shared" si="13"/>
        <v>307024</v>
      </c>
      <c r="L77" s="147">
        <f t="shared" si="13"/>
        <v>307024</v>
      </c>
      <c r="M77" s="147">
        <f t="shared" si="13"/>
        <v>307024</v>
      </c>
      <c r="N77" s="147">
        <f t="shared" si="13"/>
        <v>383780</v>
      </c>
      <c r="O77" s="147">
        <f t="shared" si="13"/>
        <v>383780</v>
      </c>
      <c r="P77" s="147">
        <f t="shared" si="13"/>
        <v>383780</v>
      </c>
      <c r="Q77" s="147">
        <f t="shared" si="13"/>
        <v>383780</v>
      </c>
      <c r="R77" s="147">
        <f t="shared" si="13"/>
        <v>383780</v>
      </c>
      <c r="S77" s="147">
        <f t="shared" si="13"/>
        <v>383780</v>
      </c>
      <c r="T77" s="147">
        <f t="shared" si="13"/>
        <v>383780</v>
      </c>
      <c r="U77" s="147">
        <f t="shared" si="13"/>
        <v>383780</v>
      </c>
      <c r="V77" s="147">
        <f t="shared" si="13"/>
        <v>383780</v>
      </c>
      <c r="W77" s="147">
        <f t="shared" si="13"/>
        <v>383780</v>
      </c>
      <c r="X77" s="147">
        <f t="shared" si="13"/>
        <v>255028</v>
      </c>
      <c r="Y77" s="147">
        <f t="shared" si="13"/>
        <v>255028</v>
      </c>
      <c r="Z77" s="147">
        <f t="shared" si="13"/>
        <v>255028</v>
      </c>
      <c r="AA77" s="147">
        <f t="shared" si="13"/>
        <v>255028</v>
      </c>
      <c r="AB77" s="147">
        <f t="shared" si="13"/>
        <v>255028</v>
      </c>
      <c r="AC77" s="147">
        <f t="shared" si="13"/>
        <v>255028</v>
      </c>
      <c r="AD77" s="147">
        <f t="shared" si="13"/>
        <v>255028</v>
      </c>
      <c r="AE77" s="147">
        <f t="shared" si="13"/>
        <v>255028</v>
      </c>
      <c r="AF77" s="147">
        <f t="shared" si="13"/>
        <v>255028</v>
      </c>
      <c r="AG77" s="147">
        <f t="shared" si="13"/>
        <v>0</v>
      </c>
      <c r="AH77" s="147">
        <f t="shared" si="13"/>
        <v>0</v>
      </c>
      <c r="AI77" s="147">
        <f t="shared" si="13"/>
        <v>0</v>
      </c>
      <c r="AJ77" s="147">
        <f t="shared" si="13"/>
        <v>0</v>
      </c>
      <c r="AK77" s="147">
        <f t="shared" si="13"/>
        <v>0</v>
      </c>
      <c r="AL77" s="147">
        <f t="shared" si="13"/>
        <v>0</v>
      </c>
      <c r="AM77" s="147">
        <f t="shared" si="13"/>
        <v>0</v>
      </c>
      <c r="AN77" s="147">
        <f t="shared" si="13"/>
        <v>0</v>
      </c>
      <c r="AO77" s="147">
        <f t="shared" si="13"/>
        <v>0</v>
      </c>
      <c r="AP77" s="148">
        <f t="shared" si="13"/>
        <v>0</v>
      </c>
      <c r="AQ77" s="97"/>
      <c r="AR77" s="155">
        <f t="shared" si="9"/>
        <v>10277876</v>
      </c>
      <c r="AS77" s="97"/>
    </row>
    <row r="78" spans="1:45" ht="15.6">
      <c r="A78" s="123"/>
      <c r="B78" s="132" t="s">
        <v>2</v>
      </c>
      <c r="C78" s="133">
        <f t="shared" ref="C78:AP78" si="14">SUM(C73:C77)</f>
        <v>0</v>
      </c>
      <c r="D78" s="134">
        <f t="shared" si="14"/>
        <v>5645280</v>
      </c>
      <c r="E78" s="134">
        <f t="shared" si="14"/>
        <v>3669432</v>
      </c>
      <c r="F78" s="134">
        <f t="shared" si="14"/>
        <v>2540376</v>
      </c>
      <c r="G78" s="134">
        <f t="shared" si="14"/>
        <v>2540376</v>
      </c>
      <c r="H78" s="134">
        <f t="shared" si="14"/>
        <v>2540376</v>
      </c>
      <c r="I78" s="135">
        <f t="shared" si="14"/>
        <v>2144216</v>
      </c>
      <c r="J78" s="134">
        <f t="shared" si="14"/>
        <v>2144216</v>
      </c>
      <c r="K78" s="134">
        <f t="shared" si="14"/>
        <v>2144216</v>
      </c>
      <c r="L78" s="134">
        <f t="shared" si="14"/>
        <v>2144216</v>
      </c>
      <c r="M78" s="134">
        <f t="shared" si="14"/>
        <v>2144216</v>
      </c>
      <c r="N78" s="134">
        <f t="shared" si="14"/>
        <v>2540376</v>
      </c>
      <c r="O78" s="134">
        <f t="shared" si="14"/>
        <v>2540376</v>
      </c>
      <c r="P78" s="134">
        <f t="shared" si="14"/>
        <v>2540376</v>
      </c>
      <c r="Q78" s="134">
        <f t="shared" si="14"/>
        <v>2540376</v>
      </c>
      <c r="R78" s="134">
        <f t="shared" si="14"/>
        <v>2540376</v>
      </c>
      <c r="S78" s="134">
        <f t="shared" si="14"/>
        <v>2540376</v>
      </c>
      <c r="T78" s="134">
        <f t="shared" si="14"/>
        <v>2540376</v>
      </c>
      <c r="U78" s="134">
        <f t="shared" si="14"/>
        <v>2540376</v>
      </c>
      <c r="V78" s="134">
        <f t="shared" si="14"/>
        <v>2540376</v>
      </c>
      <c r="W78" s="134">
        <f t="shared" si="14"/>
        <v>2540376</v>
      </c>
      <c r="X78" s="134">
        <f t="shared" si="14"/>
        <v>1884236</v>
      </c>
      <c r="Y78" s="134">
        <f t="shared" si="14"/>
        <v>1884236</v>
      </c>
      <c r="Z78" s="134">
        <f t="shared" si="14"/>
        <v>1884236</v>
      </c>
      <c r="AA78" s="134">
        <f t="shared" si="14"/>
        <v>1884236</v>
      </c>
      <c r="AB78" s="134">
        <f t="shared" si="14"/>
        <v>1884236</v>
      </c>
      <c r="AC78" s="134">
        <f t="shared" si="14"/>
        <v>1884236</v>
      </c>
      <c r="AD78" s="134">
        <f t="shared" si="14"/>
        <v>1884236</v>
      </c>
      <c r="AE78" s="134">
        <f t="shared" si="14"/>
        <v>1884236</v>
      </c>
      <c r="AF78" s="134">
        <f t="shared" si="14"/>
        <v>1884236</v>
      </c>
      <c r="AG78" s="134">
        <f t="shared" si="14"/>
        <v>0</v>
      </c>
      <c r="AH78" s="134">
        <f t="shared" si="14"/>
        <v>0</v>
      </c>
      <c r="AI78" s="134">
        <f t="shared" si="14"/>
        <v>0</v>
      </c>
      <c r="AJ78" s="134">
        <f t="shared" si="14"/>
        <v>0</v>
      </c>
      <c r="AK78" s="134">
        <f t="shared" si="14"/>
        <v>0</v>
      </c>
      <c r="AL78" s="134">
        <f t="shared" si="14"/>
        <v>0</v>
      </c>
      <c r="AM78" s="134">
        <f t="shared" si="14"/>
        <v>0</v>
      </c>
      <c r="AN78" s="134">
        <f t="shared" si="14"/>
        <v>0</v>
      </c>
      <c r="AO78" s="134">
        <f t="shared" si="14"/>
        <v>0</v>
      </c>
      <c r="AP78" s="136">
        <f t="shared" si="14"/>
        <v>0</v>
      </c>
      <c r="AQ78" s="97"/>
      <c r="AR78" s="136">
        <f>SUM(AR73:AR77)</f>
        <v>70018804</v>
      </c>
      <c r="AS78" s="97"/>
    </row>
    <row r="79" spans="1:45" ht="15.6">
      <c r="A79" s="71"/>
      <c r="B79" s="87" t="s">
        <v>51</v>
      </c>
      <c r="C79" s="150">
        <f>C39*$A$83</f>
        <v>0</v>
      </c>
      <c r="D79" s="151">
        <f t="shared" ref="D79:AP79" si="15">D39*$A$83</f>
        <v>49025</v>
      </c>
      <c r="E79" s="151">
        <f t="shared" si="15"/>
        <v>65675</v>
      </c>
      <c r="F79" s="151">
        <f t="shared" si="15"/>
        <v>65675</v>
      </c>
      <c r="G79" s="151">
        <f t="shared" si="15"/>
        <v>65675</v>
      </c>
      <c r="H79" s="151">
        <f t="shared" si="15"/>
        <v>65675</v>
      </c>
      <c r="I79" s="151">
        <f t="shared" si="15"/>
        <v>82325</v>
      </c>
      <c r="J79" s="151">
        <f t="shared" si="15"/>
        <v>65675</v>
      </c>
      <c r="K79" s="151">
        <f t="shared" si="15"/>
        <v>65675</v>
      </c>
      <c r="L79" s="151">
        <f t="shared" si="15"/>
        <v>65675</v>
      </c>
      <c r="M79" s="151">
        <f t="shared" si="15"/>
        <v>65675</v>
      </c>
      <c r="N79" s="151">
        <f t="shared" si="15"/>
        <v>65675</v>
      </c>
      <c r="O79" s="151">
        <f t="shared" si="15"/>
        <v>65675</v>
      </c>
      <c r="P79" s="151">
        <f t="shared" si="15"/>
        <v>65675</v>
      </c>
      <c r="Q79" s="151">
        <f t="shared" si="15"/>
        <v>65675</v>
      </c>
      <c r="R79" s="151">
        <f t="shared" si="15"/>
        <v>65675</v>
      </c>
      <c r="S79" s="151">
        <f t="shared" si="15"/>
        <v>65675</v>
      </c>
      <c r="T79" s="151">
        <f t="shared" si="15"/>
        <v>65675</v>
      </c>
      <c r="U79" s="151">
        <f t="shared" si="15"/>
        <v>65675</v>
      </c>
      <c r="V79" s="151">
        <f t="shared" si="15"/>
        <v>65675</v>
      </c>
      <c r="W79" s="151">
        <f t="shared" si="15"/>
        <v>65675</v>
      </c>
      <c r="X79" s="151">
        <f t="shared" si="15"/>
        <v>65675</v>
      </c>
      <c r="Y79" s="151">
        <f t="shared" si="15"/>
        <v>65675</v>
      </c>
      <c r="Z79" s="151">
        <f t="shared" si="15"/>
        <v>65675</v>
      </c>
      <c r="AA79" s="151">
        <f t="shared" si="15"/>
        <v>65675</v>
      </c>
      <c r="AB79" s="151">
        <f t="shared" si="15"/>
        <v>65675</v>
      </c>
      <c r="AC79" s="151">
        <f t="shared" si="15"/>
        <v>65675</v>
      </c>
      <c r="AD79" s="151">
        <f t="shared" si="15"/>
        <v>65675</v>
      </c>
      <c r="AE79" s="151">
        <f t="shared" si="15"/>
        <v>65675</v>
      </c>
      <c r="AF79" s="151">
        <f t="shared" si="15"/>
        <v>65675</v>
      </c>
      <c r="AG79" s="151">
        <f t="shared" si="15"/>
        <v>65675</v>
      </c>
      <c r="AH79" s="151">
        <f t="shared" si="15"/>
        <v>65675</v>
      </c>
      <c r="AI79" s="151">
        <f t="shared" si="15"/>
        <v>65675</v>
      </c>
      <c r="AJ79" s="151">
        <f t="shared" si="15"/>
        <v>65675</v>
      </c>
      <c r="AK79" s="151">
        <f t="shared" si="15"/>
        <v>65675</v>
      </c>
      <c r="AL79" s="151">
        <f t="shared" si="15"/>
        <v>65675</v>
      </c>
      <c r="AM79" s="151">
        <f t="shared" si="15"/>
        <v>65675</v>
      </c>
      <c r="AN79" s="151">
        <f t="shared" si="15"/>
        <v>65675</v>
      </c>
      <c r="AO79" s="151">
        <f t="shared" si="15"/>
        <v>65675</v>
      </c>
      <c r="AP79" s="152">
        <f t="shared" si="15"/>
        <v>0</v>
      </c>
      <c r="AQ79" s="97"/>
      <c r="AR79" s="152">
        <f t="shared" si="9"/>
        <v>2495650</v>
      </c>
      <c r="AS79" s="97"/>
    </row>
    <row r="80" spans="1:45" ht="15.6">
      <c r="A80" s="123" t="s">
        <v>64</v>
      </c>
      <c r="B80" s="137" t="s">
        <v>54</v>
      </c>
      <c r="C80" s="153">
        <f t="shared" ref="C80:AP80" si="16">C40*$A$83</f>
        <v>0</v>
      </c>
      <c r="D80" s="154">
        <f t="shared" si="16"/>
        <v>53650</v>
      </c>
      <c r="E80" s="154">
        <f t="shared" si="16"/>
        <v>53650</v>
      </c>
      <c r="F80" s="154">
        <f t="shared" si="16"/>
        <v>53650</v>
      </c>
      <c r="G80" s="154">
        <f t="shared" si="16"/>
        <v>64750</v>
      </c>
      <c r="H80" s="154">
        <f t="shared" si="16"/>
        <v>70300</v>
      </c>
      <c r="I80" s="154">
        <f t="shared" si="16"/>
        <v>53650</v>
      </c>
      <c r="J80" s="154">
        <f t="shared" si="16"/>
        <v>64750</v>
      </c>
      <c r="K80" s="154">
        <f t="shared" si="16"/>
        <v>64750</v>
      </c>
      <c r="L80" s="154">
        <f t="shared" si="16"/>
        <v>64750</v>
      </c>
      <c r="M80" s="154">
        <f t="shared" si="16"/>
        <v>64750</v>
      </c>
      <c r="N80" s="154">
        <f t="shared" si="16"/>
        <v>64750</v>
      </c>
      <c r="O80" s="154">
        <f t="shared" si="16"/>
        <v>64750</v>
      </c>
      <c r="P80" s="154">
        <f t="shared" si="16"/>
        <v>64750</v>
      </c>
      <c r="Q80" s="154">
        <f t="shared" si="16"/>
        <v>64750</v>
      </c>
      <c r="R80" s="154">
        <f t="shared" si="16"/>
        <v>64750</v>
      </c>
      <c r="S80" s="154">
        <f t="shared" si="16"/>
        <v>64750</v>
      </c>
      <c r="T80" s="154">
        <f t="shared" si="16"/>
        <v>64750</v>
      </c>
      <c r="U80" s="154">
        <f t="shared" si="16"/>
        <v>64750</v>
      </c>
      <c r="V80" s="154">
        <f t="shared" si="16"/>
        <v>64750</v>
      </c>
      <c r="W80" s="154">
        <f t="shared" si="16"/>
        <v>64750</v>
      </c>
      <c r="X80" s="154">
        <f t="shared" si="16"/>
        <v>64750</v>
      </c>
      <c r="Y80" s="154">
        <f t="shared" si="16"/>
        <v>64750</v>
      </c>
      <c r="Z80" s="154">
        <f t="shared" si="16"/>
        <v>64750</v>
      </c>
      <c r="AA80" s="154">
        <f t="shared" si="16"/>
        <v>64750</v>
      </c>
      <c r="AB80" s="154">
        <f t="shared" si="16"/>
        <v>64750</v>
      </c>
      <c r="AC80" s="154">
        <f t="shared" si="16"/>
        <v>64750</v>
      </c>
      <c r="AD80" s="154">
        <f t="shared" si="16"/>
        <v>64750</v>
      </c>
      <c r="AE80" s="154">
        <f t="shared" si="16"/>
        <v>64750</v>
      </c>
      <c r="AF80" s="154">
        <f t="shared" si="16"/>
        <v>64750</v>
      </c>
      <c r="AG80" s="154">
        <f t="shared" si="16"/>
        <v>64750</v>
      </c>
      <c r="AH80" s="154">
        <f t="shared" si="16"/>
        <v>64750</v>
      </c>
      <c r="AI80" s="154">
        <f t="shared" si="16"/>
        <v>64750</v>
      </c>
      <c r="AJ80" s="154">
        <f t="shared" si="16"/>
        <v>64750</v>
      </c>
      <c r="AK80" s="154">
        <f t="shared" si="16"/>
        <v>64750</v>
      </c>
      <c r="AL80" s="154">
        <f t="shared" si="16"/>
        <v>64750</v>
      </c>
      <c r="AM80" s="154">
        <f t="shared" si="16"/>
        <v>64750</v>
      </c>
      <c r="AN80" s="154">
        <f t="shared" si="16"/>
        <v>64750</v>
      </c>
      <c r="AO80" s="154">
        <f t="shared" si="16"/>
        <v>64750</v>
      </c>
      <c r="AP80" s="155">
        <f t="shared" si="16"/>
        <v>0</v>
      </c>
      <c r="AQ80" s="97"/>
      <c r="AR80" s="155">
        <f t="shared" si="9"/>
        <v>2421650</v>
      </c>
      <c r="AS80" s="97"/>
    </row>
    <row r="81" spans="1:45" ht="15.6">
      <c r="A81" s="123" t="s">
        <v>65</v>
      </c>
      <c r="B81" s="137" t="s">
        <v>55</v>
      </c>
      <c r="C81" s="153">
        <f t="shared" ref="C81:AP81" si="17">C41*$A$83</f>
        <v>0</v>
      </c>
      <c r="D81" s="154">
        <f t="shared" si="17"/>
        <v>42550</v>
      </c>
      <c r="E81" s="154">
        <f t="shared" si="17"/>
        <v>42550</v>
      </c>
      <c r="F81" s="154">
        <f t="shared" si="17"/>
        <v>63825</v>
      </c>
      <c r="G81" s="154">
        <f t="shared" si="17"/>
        <v>42550</v>
      </c>
      <c r="H81" s="154">
        <f t="shared" si="17"/>
        <v>42550</v>
      </c>
      <c r="I81" s="154">
        <f t="shared" si="17"/>
        <v>42550</v>
      </c>
      <c r="J81" s="154">
        <f t="shared" si="17"/>
        <v>63825</v>
      </c>
      <c r="K81" s="154">
        <f t="shared" si="17"/>
        <v>63825</v>
      </c>
      <c r="L81" s="154">
        <f t="shared" si="17"/>
        <v>63825</v>
      </c>
      <c r="M81" s="154">
        <f t="shared" si="17"/>
        <v>63825</v>
      </c>
      <c r="N81" s="154">
        <f t="shared" si="17"/>
        <v>63825</v>
      </c>
      <c r="O81" s="154">
        <f t="shared" si="17"/>
        <v>63825</v>
      </c>
      <c r="P81" s="154">
        <f t="shared" si="17"/>
        <v>63825</v>
      </c>
      <c r="Q81" s="154">
        <f t="shared" si="17"/>
        <v>63825</v>
      </c>
      <c r="R81" s="154">
        <f t="shared" si="17"/>
        <v>63825</v>
      </c>
      <c r="S81" s="154">
        <f t="shared" si="17"/>
        <v>63825</v>
      </c>
      <c r="T81" s="154">
        <f t="shared" si="17"/>
        <v>63825</v>
      </c>
      <c r="U81" s="154">
        <f t="shared" si="17"/>
        <v>63825</v>
      </c>
      <c r="V81" s="154">
        <f t="shared" si="17"/>
        <v>63825</v>
      </c>
      <c r="W81" s="154">
        <f t="shared" si="17"/>
        <v>63825</v>
      </c>
      <c r="X81" s="154">
        <f t="shared" si="17"/>
        <v>63825</v>
      </c>
      <c r="Y81" s="154">
        <f t="shared" si="17"/>
        <v>63825</v>
      </c>
      <c r="Z81" s="154">
        <f t="shared" si="17"/>
        <v>63825</v>
      </c>
      <c r="AA81" s="154">
        <f t="shared" si="17"/>
        <v>63825</v>
      </c>
      <c r="AB81" s="154">
        <f t="shared" si="17"/>
        <v>63825</v>
      </c>
      <c r="AC81" s="154">
        <f t="shared" si="17"/>
        <v>63825</v>
      </c>
      <c r="AD81" s="154">
        <f t="shared" si="17"/>
        <v>63825</v>
      </c>
      <c r="AE81" s="154">
        <f t="shared" si="17"/>
        <v>63825</v>
      </c>
      <c r="AF81" s="154">
        <f t="shared" si="17"/>
        <v>63825</v>
      </c>
      <c r="AG81" s="154">
        <f t="shared" si="17"/>
        <v>63825</v>
      </c>
      <c r="AH81" s="154">
        <f t="shared" si="17"/>
        <v>63825</v>
      </c>
      <c r="AI81" s="154">
        <f t="shared" si="17"/>
        <v>63825</v>
      </c>
      <c r="AJ81" s="154">
        <f t="shared" si="17"/>
        <v>63825</v>
      </c>
      <c r="AK81" s="154">
        <f t="shared" si="17"/>
        <v>63825</v>
      </c>
      <c r="AL81" s="154">
        <f t="shared" si="17"/>
        <v>63825</v>
      </c>
      <c r="AM81" s="154">
        <f t="shared" si="17"/>
        <v>63825</v>
      </c>
      <c r="AN81" s="154">
        <f t="shared" si="17"/>
        <v>63825</v>
      </c>
      <c r="AO81" s="154">
        <f t="shared" si="17"/>
        <v>63825</v>
      </c>
      <c r="AP81" s="155">
        <f t="shared" si="17"/>
        <v>0</v>
      </c>
      <c r="AQ81" s="97"/>
      <c r="AR81" s="155">
        <f t="shared" si="9"/>
        <v>2318975</v>
      </c>
      <c r="AS81" s="97"/>
    </row>
    <row r="82" spans="1:45" ht="15.6">
      <c r="A82" s="123"/>
      <c r="B82" s="137" t="s">
        <v>56</v>
      </c>
      <c r="C82" s="153">
        <f t="shared" ref="C82:AP82" si="18">C42*$A$83</f>
        <v>0</v>
      </c>
      <c r="D82" s="154">
        <f t="shared" si="18"/>
        <v>38850</v>
      </c>
      <c r="E82" s="154">
        <f t="shared" si="18"/>
        <v>25900</v>
      </c>
      <c r="F82" s="154">
        <f t="shared" si="18"/>
        <v>25900</v>
      </c>
      <c r="G82" s="154">
        <f t="shared" si="18"/>
        <v>38850</v>
      </c>
      <c r="H82" s="154">
        <f t="shared" si="18"/>
        <v>25900</v>
      </c>
      <c r="I82" s="154">
        <f t="shared" si="18"/>
        <v>25900</v>
      </c>
      <c r="J82" s="154">
        <f t="shared" si="18"/>
        <v>38850</v>
      </c>
      <c r="K82" s="154">
        <f t="shared" si="18"/>
        <v>38850</v>
      </c>
      <c r="L82" s="154">
        <f t="shared" si="18"/>
        <v>38850</v>
      </c>
      <c r="M82" s="154">
        <f t="shared" si="18"/>
        <v>38850</v>
      </c>
      <c r="N82" s="154">
        <f t="shared" si="18"/>
        <v>38850</v>
      </c>
      <c r="O82" s="154">
        <f t="shared" si="18"/>
        <v>38850</v>
      </c>
      <c r="P82" s="154">
        <f t="shared" si="18"/>
        <v>38850</v>
      </c>
      <c r="Q82" s="154">
        <f t="shared" si="18"/>
        <v>38850</v>
      </c>
      <c r="R82" s="154">
        <f t="shared" si="18"/>
        <v>38850</v>
      </c>
      <c r="S82" s="154">
        <f t="shared" si="18"/>
        <v>38850</v>
      </c>
      <c r="T82" s="154">
        <f t="shared" si="18"/>
        <v>38850</v>
      </c>
      <c r="U82" s="154">
        <f t="shared" si="18"/>
        <v>38850</v>
      </c>
      <c r="V82" s="154">
        <f t="shared" si="18"/>
        <v>38850</v>
      </c>
      <c r="W82" s="154">
        <f t="shared" si="18"/>
        <v>38850</v>
      </c>
      <c r="X82" s="154">
        <f t="shared" si="18"/>
        <v>38850</v>
      </c>
      <c r="Y82" s="154">
        <f t="shared" si="18"/>
        <v>38850</v>
      </c>
      <c r="Z82" s="154">
        <f t="shared" si="18"/>
        <v>38850</v>
      </c>
      <c r="AA82" s="154">
        <f t="shared" si="18"/>
        <v>38850</v>
      </c>
      <c r="AB82" s="154">
        <f t="shared" si="18"/>
        <v>38850</v>
      </c>
      <c r="AC82" s="154">
        <f t="shared" si="18"/>
        <v>38850</v>
      </c>
      <c r="AD82" s="154">
        <f t="shared" si="18"/>
        <v>38850</v>
      </c>
      <c r="AE82" s="154">
        <f t="shared" si="18"/>
        <v>38850</v>
      </c>
      <c r="AF82" s="154">
        <f t="shared" si="18"/>
        <v>38850</v>
      </c>
      <c r="AG82" s="154">
        <f t="shared" si="18"/>
        <v>38850</v>
      </c>
      <c r="AH82" s="154">
        <f t="shared" si="18"/>
        <v>38850</v>
      </c>
      <c r="AI82" s="154">
        <f t="shared" si="18"/>
        <v>38850</v>
      </c>
      <c r="AJ82" s="154">
        <f t="shared" si="18"/>
        <v>38850</v>
      </c>
      <c r="AK82" s="154">
        <f t="shared" si="18"/>
        <v>38850</v>
      </c>
      <c r="AL82" s="154">
        <f t="shared" si="18"/>
        <v>38850</v>
      </c>
      <c r="AM82" s="154">
        <f t="shared" si="18"/>
        <v>38850</v>
      </c>
      <c r="AN82" s="154">
        <f t="shared" si="18"/>
        <v>38850</v>
      </c>
      <c r="AO82" s="154">
        <f t="shared" si="18"/>
        <v>38850</v>
      </c>
      <c r="AP82" s="155">
        <f t="shared" si="18"/>
        <v>0</v>
      </c>
      <c r="AQ82" s="97"/>
      <c r="AR82" s="155">
        <f t="shared" si="9"/>
        <v>1424500</v>
      </c>
      <c r="AS82" s="97"/>
    </row>
    <row r="83" spans="1:45" ht="15.6">
      <c r="A83" s="142">
        <v>925</v>
      </c>
      <c r="B83" s="100" t="s">
        <v>57</v>
      </c>
      <c r="C83" s="153">
        <f t="shared" ref="C83:AP83" si="19">C43*$A$83</f>
        <v>0</v>
      </c>
      <c r="D83" s="154">
        <f t="shared" si="19"/>
        <v>34225</v>
      </c>
      <c r="E83" s="154">
        <f t="shared" si="19"/>
        <v>16650</v>
      </c>
      <c r="F83" s="154">
        <f t="shared" si="19"/>
        <v>34225</v>
      </c>
      <c r="G83" s="154">
        <f t="shared" si="19"/>
        <v>16650</v>
      </c>
      <c r="H83" s="154">
        <f t="shared" si="19"/>
        <v>16650</v>
      </c>
      <c r="I83" s="156">
        <f t="shared" si="19"/>
        <v>34225</v>
      </c>
      <c r="J83" s="154">
        <f t="shared" si="19"/>
        <v>16650</v>
      </c>
      <c r="K83" s="154">
        <f t="shared" si="19"/>
        <v>16650</v>
      </c>
      <c r="L83" s="154">
        <f t="shared" si="19"/>
        <v>16650</v>
      </c>
      <c r="M83" s="154">
        <f t="shared" si="19"/>
        <v>16650</v>
      </c>
      <c r="N83" s="154">
        <f t="shared" si="19"/>
        <v>16650</v>
      </c>
      <c r="O83" s="154">
        <f t="shared" si="19"/>
        <v>16650</v>
      </c>
      <c r="P83" s="154">
        <f t="shared" si="19"/>
        <v>16650</v>
      </c>
      <c r="Q83" s="154">
        <f t="shared" si="19"/>
        <v>16650</v>
      </c>
      <c r="R83" s="154">
        <f t="shared" si="19"/>
        <v>16650</v>
      </c>
      <c r="S83" s="154">
        <f t="shared" si="19"/>
        <v>16650</v>
      </c>
      <c r="T83" s="154">
        <f t="shared" si="19"/>
        <v>16650</v>
      </c>
      <c r="U83" s="154">
        <f t="shared" si="19"/>
        <v>16650</v>
      </c>
      <c r="V83" s="154">
        <f t="shared" si="19"/>
        <v>16650</v>
      </c>
      <c r="W83" s="154">
        <f t="shared" si="19"/>
        <v>16650</v>
      </c>
      <c r="X83" s="154">
        <f t="shared" si="19"/>
        <v>16650</v>
      </c>
      <c r="Y83" s="154">
        <f t="shared" si="19"/>
        <v>16650</v>
      </c>
      <c r="Z83" s="154">
        <f t="shared" si="19"/>
        <v>16650</v>
      </c>
      <c r="AA83" s="154">
        <f t="shared" si="19"/>
        <v>16650</v>
      </c>
      <c r="AB83" s="154">
        <f t="shared" si="19"/>
        <v>16650</v>
      </c>
      <c r="AC83" s="154">
        <f t="shared" si="19"/>
        <v>16650</v>
      </c>
      <c r="AD83" s="154">
        <f t="shared" si="19"/>
        <v>16650</v>
      </c>
      <c r="AE83" s="154">
        <f t="shared" si="19"/>
        <v>16650</v>
      </c>
      <c r="AF83" s="154">
        <f t="shared" si="19"/>
        <v>16650</v>
      </c>
      <c r="AG83" s="154">
        <f t="shared" si="19"/>
        <v>16650</v>
      </c>
      <c r="AH83" s="154">
        <f t="shared" si="19"/>
        <v>16650</v>
      </c>
      <c r="AI83" s="154">
        <f t="shared" si="19"/>
        <v>16650</v>
      </c>
      <c r="AJ83" s="154">
        <f t="shared" si="19"/>
        <v>16650</v>
      </c>
      <c r="AK83" s="154">
        <f t="shared" si="19"/>
        <v>16650</v>
      </c>
      <c r="AL83" s="154">
        <f t="shared" si="19"/>
        <v>16650</v>
      </c>
      <c r="AM83" s="154">
        <f t="shared" si="19"/>
        <v>16650</v>
      </c>
      <c r="AN83" s="154">
        <f t="shared" si="19"/>
        <v>16650</v>
      </c>
      <c r="AO83" s="154">
        <f t="shared" si="19"/>
        <v>16650</v>
      </c>
      <c r="AP83" s="155">
        <f t="shared" si="19"/>
        <v>0</v>
      </c>
      <c r="AQ83" s="97"/>
      <c r="AR83" s="155">
        <f t="shared" si="9"/>
        <v>685425</v>
      </c>
      <c r="AS83" s="97"/>
    </row>
    <row r="84" spans="1:45" ht="15.6">
      <c r="A84" s="123"/>
      <c r="B84" s="132" t="s">
        <v>2</v>
      </c>
      <c r="C84" s="133">
        <f t="shared" ref="C84:AP84" si="20">SUM(C79:C83)</f>
        <v>0</v>
      </c>
      <c r="D84" s="134">
        <f t="shared" si="20"/>
        <v>218300</v>
      </c>
      <c r="E84" s="134">
        <f t="shared" si="20"/>
        <v>204425</v>
      </c>
      <c r="F84" s="134">
        <f t="shared" si="20"/>
        <v>243275</v>
      </c>
      <c r="G84" s="134">
        <f t="shared" si="20"/>
        <v>228475</v>
      </c>
      <c r="H84" s="134">
        <f t="shared" si="20"/>
        <v>221075</v>
      </c>
      <c r="I84" s="135">
        <f t="shared" si="20"/>
        <v>238650</v>
      </c>
      <c r="J84" s="134">
        <f t="shared" si="20"/>
        <v>249750</v>
      </c>
      <c r="K84" s="134">
        <f t="shared" si="20"/>
        <v>249750</v>
      </c>
      <c r="L84" s="134">
        <f t="shared" si="20"/>
        <v>249750</v>
      </c>
      <c r="M84" s="134">
        <f t="shared" si="20"/>
        <v>249750</v>
      </c>
      <c r="N84" s="134">
        <f t="shared" si="20"/>
        <v>249750</v>
      </c>
      <c r="O84" s="134">
        <f t="shared" si="20"/>
        <v>249750</v>
      </c>
      <c r="P84" s="134">
        <f t="shared" si="20"/>
        <v>249750</v>
      </c>
      <c r="Q84" s="134">
        <f t="shared" si="20"/>
        <v>249750</v>
      </c>
      <c r="R84" s="134">
        <f t="shared" si="20"/>
        <v>249750</v>
      </c>
      <c r="S84" s="134">
        <f t="shared" si="20"/>
        <v>249750</v>
      </c>
      <c r="T84" s="134">
        <f t="shared" si="20"/>
        <v>249750</v>
      </c>
      <c r="U84" s="134">
        <f t="shared" si="20"/>
        <v>249750</v>
      </c>
      <c r="V84" s="134">
        <f t="shared" si="20"/>
        <v>249750</v>
      </c>
      <c r="W84" s="134">
        <f t="shared" si="20"/>
        <v>249750</v>
      </c>
      <c r="X84" s="134">
        <f t="shared" si="20"/>
        <v>249750</v>
      </c>
      <c r="Y84" s="134">
        <f t="shared" si="20"/>
        <v>249750</v>
      </c>
      <c r="Z84" s="134">
        <f t="shared" si="20"/>
        <v>249750</v>
      </c>
      <c r="AA84" s="134">
        <f t="shared" si="20"/>
        <v>249750</v>
      </c>
      <c r="AB84" s="134">
        <f t="shared" si="20"/>
        <v>249750</v>
      </c>
      <c r="AC84" s="134">
        <f t="shared" si="20"/>
        <v>249750</v>
      </c>
      <c r="AD84" s="134">
        <f t="shared" si="20"/>
        <v>249750</v>
      </c>
      <c r="AE84" s="134">
        <f t="shared" si="20"/>
        <v>249750</v>
      </c>
      <c r="AF84" s="134">
        <f t="shared" si="20"/>
        <v>249750</v>
      </c>
      <c r="AG84" s="134">
        <f t="shared" si="20"/>
        <v>249750</v>
      </c>
      <c r="AH84" s="134">
        <f t="shared" si="20"/>
        <v>249750</v>
      </c>
      <c r="AI84" s="134">
        <f t="shared" si="20"/>
        <v>249750</v>
      </c>
      <c r="AJ84" s="134">
        <f t="shared" si="20"/>
        <v>249750</v>
      </c>
      <c r="AK84" s="134">
        <f t="shared" si="20"/>
        <v>249750</v>
      </c>
      <c r="AL84" s="134">
        <f t="shared" si="20"/>
        <v>249750</v>
      </c>
      <c r="AM84" s="134">
        <f t="shared" si="20"/>
        <v>249750</v>
      </c>
      <c r="AN84" s="134">
        <f t="shared" si="20"/>
        <v>249750</v>
      </c>
      <c r="AO84" s="134">
        <f t="shared" si="20"/>
        <v>249750</v>
      </c>
      <c r="AP84" s="136">
        <f t="shared" si="20"/>
        <v>0</v>
      </c>
      <c r="AQ84" s="97"/>
      <c r="AR84" s="136">
        <f>SUM(AR79:AR83)</f>
        <v>9346200</v>
      </c>
      <c r="AS84" s="97"/>
    </row>
    <row r="85" spans="1:45" ht="15.6">
      <c r="A85" s="71"/>
      <c r="B85" s="87" t="s">
        <v>51</v>
      </c>
      <c r="C85" s="150">
        <f>C45*$A$89</f>
        <v>0</v>
      </c>
      <c r="D85" s="151">
        <f t="shared" ref="D85:AP85" si="21">D45*$A$89</f>
        <v>66672</v>
      </c>
      <c r="E85" s="151">
        <f t="shared" si="21"/>
        <v>25928</v>
      </c>
      <c r="F85" s="151">
        <f t="shared" si="21"/>
        <v>40744</v>
      </c>
      <c r="G85" s="151">
        <f t="shared" si="21"/>
        <v>40744</v>
      </c>
      <c r="H85" s="151">
        <f t="shared" si="21"/>
        <v>40744</v>
      </c>
      <c r="I85" s="151">
        <f t="shared" si="21"/>
        <v>40744</v>
      </c>
      <c r="J85" s="151">
        <f t="shared" si="21"/>
        <v>40744</v>
      </c>
      <c r="K85" s="151">
        <f t="shared" si="21"/>
        <v>40744</v>
      </c>
      <c r="L85" s="151">
        <f t="shared" si="21"/>
        <v>40744</v>
      </c>
      <c r="M85" s="151">
        <f t="shared" si="21"/>
        <v>0</v>
      </c>
      <c r="N85" s="151">
        <f t="shared" si="21"/>
        <v>0</v>
      </c>
      <c r="O85" s="151">
        <f t="shared" si="21"/>
        <v>0</v>
      </c>
      <c r="P85" s="151">
        <f t="shared" si="21"/>
        <v>0</v>
      </c>
      <c r="Q85" s="151">
        <f t="shared" si="21"/>
        <v>0</v>
      </c>
      <c r="R85" s="151">
        <f t="shared" si="21"/>
        <v>0</v>
      </c>
      <c r="S85" s="151">
        <f t="shared" si="21"/>
        <v>0</v>
      </c>
      <c r="T85" s="151">
        <f t="shared" si="21"/>
        <v>0</v>
      </c>
      <c r="U85" s="151">
        <f t="shared" si="21"/>
        <v>0</v>
      </c>
      <c r="V85" s="151">
        <f t="shared" si="21"/>
        <v>0</v>
      </c>
      <c r="W85" s="151">
        <f t="shared" si="21"/>
        <v>0</v>
      </c>
      <c r="X85" s="151">
        <f t="shared" si="21"/>
        <v>0</v>
      </c>
      <c r="Y85" s="151">
        <f t="shared" si="21"/>
        <v>0</v>
      </c>
      <c r="Z85" s="151">
        <f t="shared" si="21"/>
        <v>0</v>
      </c>
      <c r="AA85" s="151">
        <f t="shared" si="21"/>
        <v>0</v>
      </c>
      <c r="AB85" s="151">
        <f t="shared" si="21"/>
        <v>0</v>
      </c>
      <c r="AC85" s="151">
        <f t="shared" si="21"/>
        <v>0</v>
      </c>
      <c r="AD85" s="151">
        <f t="shared" si="21"/>
        <v>0</v>
      </c>
      <c r="AE85" s="151">
        <f t="shared" si="21"/>
        <v>0</v>
      </c>
      <c r="AF85" s="151">
        <f t="shared" si="21"/>
        <v>0</v>
      </c>
      <c r="AG85" s="151">
        <f t="shared" si="21"/>
        <v>0</v>
      </c>
      <c r="AH85" s="151">
        <f t="shared" si="21"/>
        <v>0</v>
      </c>
      <c r="AI85" s="151">
        <f t="shared" si="21"/>
        <v>0</v>
      </c>
      <c r="AJ85" s="151">
        <f t="shared" si="21"/>
        <v>0</v>
      </c>
      <c r="AK85" s="151">
        <f t="shared" si="21"/>
        <v>0</v>
      </c>
      <c r="AL85" s="151">
        <f t="shared" si="21"/>
        <v>0</v>
      </c>
      <c r="AM85" s="151">
        <f t="shared" si="21"/>
        <v>0</v>
      </c>
      <c r="AN85" s="151">
        <f t="shared" si="21"/>
        <v>0</v>
      </c>
      <c r="AO85" s="151">
        <f t="shared" si="21"/>
        <v>0</v>
      </c>
      <c r="AP85" s="152">
        <f t="shared" si="21"/>
        <v>0</v>
      </c>
      <c r="AQ85" s="97"/>
      <c r="AR85" s="152">
        <f t="shared" si="9"/>
        <v>377808</v>
      </c>
      <c r="AS85" s="97"/>
    </row>
    <row r="86" spans="1:45" ht="15.6">
      <c r="A86" s="123" t="s">
        <v>66</v>
      </c>
      <c r="B86" s="137" t="s">
        <v>54</v>
      </c>
      <c r="C86" s="153">
        <f t="shared" ref="C86:AP86" si="22">C46*$A$89</f>
        <v>0</v>
      </c>
      <c r="D86" s="154">
        <f t="shared" si="22"/>
        <v>103712</v>
      </c>
      <c r="E86" s="154">
        <f t="shared" si="22"/>
        <v>40744</v>
      </c>
      <c r="F86" s="154">
        <f t="shared" si="22"/>
        <v>62968</v>
      </c>
      <c r="G86" s="154">
        <f t="shared" si="22"/>
        <v>62968</v>
      </c>
      <c r="H86" s="154">
        <f t="shared" si="22"/>
        <v>62968</v>
      </c>
      <c r="I86" s="154">
        <f t="shared" si="22"/>
        <v>62968</v>
      </c>
      <c r="J86" s="154">
        <f t="shared" si="22"/>
        <v>62968</v>
      </c>
      <c r="K86" s="154">
        <f t="shared" si="22"/>
        <v>62968</v>
      </c>
      <c r="L86" s="154">
        <f t="shared" si="22"/>
        <v>62968</v>
      </c>
      <c r="M86" s="154">
        <f t="shared" si="22"/>
        <v>0</v>
      </c>
      <c r="N86" s="154">
        <f t="shared" si="22"/>
        <v>0</v>
      </c>
      <c r="O86" s="154">
        <f t="shared" si="22"/>
        <v>0</v>
      </c>
      <c r="P86" s="154">
        <f t="shared" si="22"/>
        <v>0</v>
      </c>
      <c r="Q86" s="154">
        <f t="shared" si="22"/>
        <v>0</v>
      </c>
      <c r="R86" s="154">
        <f t="shared" si="22"/>
        <v>0</v>
      </c>
      <c r="S86" s="154">
        <f t="shared" si="22"/>
        <v>0</v>
      </c>
      <c r="T86" s="154">
        <f t="shared" si="22"/>
        <v>0</v>
      </c>
      <c r="U86" s="154">
        <f t="shared" si="22"/>
        <v>0</v>
      </c>
      <c r="V86" s="154">
        <f t="shared" si="22"/>
        <v>0</v>
      </c>
      <c r="W86" s="154">
        <f t="shared" si="22"/>
        <v>0</v>
      </c>
      <c r="X86" s="154">
        <f t="shared" si="22"/>
        <v>0</v>
      </c>
      <c r="Y86" s="154">
        <f t="shared" si="22"/>
        <v>0</v>
      </c>
      <c r="Z86" s="154">
        <f t="shared" si="22"/>
        <v>0</v>
      </c>
      <c r="AA86" s="154">
        <f t="shared" si="22"/>
        <v>0</v>
      </c>
      <c r="AB86" s="154">
        <f t="shared" si="22"/>
        <v>0</v>
      </c>
      <c r="AC86" s="154">
        <f t="shared" si="22"/>
        <v>0</v>
      </c>
      <c r="AD86" s="154">
        <f t="shared" si="22"/>
        <v>0</v>
      </c>
      <c r="AE86" s="154">
        <f t="shared" si="22"/>
        <v>0</v>
      </c>
      <c r="AF86" s="154">
        <f t="shared" si="22"/>
        <v>0</v>
      </c>
      <c r="AG86" s="154">
        <f t="shared" si="22"/>
        <v>0</v>
      </c>
      <c r="AH86" s="154">
        <f t="shared" si="22"/>
        <v>0</v>
      </c>
      <c r="AI86" s="154">
        <f t="shared" si="22"/>
        <v>0</v>
      </c>
      <c r="AJ86" s="154">
        <f t="shared" si="22"/>
        <v>0</v>
      </c>
      <c r="AK86" s="154">
        <f t="shared" si="22"/>
        <v>0</v>
      </c>
      <c r="AL86" s="154">
        <f t="shared" si="22"/>
        <v>0</v>
      </c>
      <c r="AM86" s="154">
        <f t="shared" si="22"/>
        <v>0</v>
      </c>
      <c r="AN86" s="154">
        <f t="shared" si="22"/>
        <v>0</v>
      </c>
      <c r="AO86" s="154">
        <f t="shared" si="22"/>
        <v>0</v>
      </c>
      <c r="AP86" s="155">
        <f t="shared" si="22"/>
        <v>0</v>
      </c>
      <c r="AQ86" s="97"/>
      <c r="AR86" s="155">
        <f t="shared" si="9"/>
        <v>585232</v>
      </c>
      <c r="AS86" s="97"/>
    </row>
    <row r="87" spans="1:45" ht="15.6">
      <c r="A87" s="123"/>
      <c r="B87" s="137" t="s">
        <v>55</v>
      </c>
      <c r="C87" s="153">
        <f t="shared" ref="C87:AP87" si="23">C47*$A$89</f>
        <v>0</v>
      </c>
      <c r="D87" s="154">
        <f t="shared" si="23"/>
        <v>51856</v>
      </c>
      <c r="E87" s="154">
        <f t="shared" si="23"/>
        <v>22224</v>
      </c>
      <c r="F87" s="154">
        <f t="shared" si="23"/>
        <v>29632</v>
      </c>
      <c r="G87" s="154">
        <f t="shared" si="23"/>
        <v>29632</v>
      </c>
      <c r="H87" s="154">
        <f t="shared" si="23"/>
        <v>29632</v>
      </c>
      <c r="I87" s="154">
        <f t="shared" si="23"/>
        <v>29632</v>
      </c>
      <c r="J87" s="154">
        <f t="shared" si="23"/>
        <v>29632</v>
      </c>
      <c r="K87" s="154">
        <f t="shared" si="23"/>
        <v>29632</v>
      </c>
      <c r="L87" s="154">
        <f t="shared" si="23"/>
        <v>29632</v>
      </c>
      <c r="M87" s="154">
        <f t="shared" si="23"/>
        <v>0</v>
      </c>
      <c r="N87" s="154">
        <f t="shared" si="23"/>
        <v>0</v>
      </c>
      <c r="O87" s="154">
        <f t="shared" si="23"/>
        <v>0</v>
      </c>
      <c r="P87" s="154">
        <f t="shared" si="23"/>
        <v>0</v>
      </c>
      <c r="Q87" s="154">
        <f t="shared" si="23"/>
        <v>0</v>
      </c>
      <c r="R87" s="154">
        <f t="shared" si="23"/>
        <v>0</v>
      </c>
      <c r="S87" s="154">
        <f t="shared" si="23"/>
        <v>0</v>
      </c>
      <c r="T87" s="154">
        <f t="shared" si="23"/>
        <v>0</v>
      </c>
      <c r="U87" s="154">
        <f t="shared" si="23"/>
        <v>0</v>
      </c>
      <c r="V87" s="154">
        <f t="shared" si="23"/>
        <v>0</v>
      </c>
      <c r="W87" s="154">
        <f t="shared" si="23"/>
        <v>0</v>
      </c>
      <c r="X87" s="154">
        <f t="shared" si="23"/>
        <v>0</v>
      </c>
      <c r="Y87" s="154">
        <f t="shared" si="23"/>
        <v>0</v>
      </c>
      <c r="Z87" s="154">
        <f t="shared" si="23"/>
        <v>0</v>
      </c>
      <c r="AA87" s="154">
        <f t="shared" si="23"/>
        <v>0</v>
      </c>
      <c r="AB87" s="154">
        <f t="shared" si="23"/>
        <v>0</v>
      </c>
      <c r="AC87" s="154">
        <f t="shared" si="23"/>
        <v>0</v>
      </c>
      <c r="AD87" s="154">
        <f t="shared" si="23"/>
        <v>0</v>
      </c>
      <c r="AE87" s="154">
        <f t="shared" si="23"/>
        <v>0</v>
      </c>
      <c r="AF87" s="154">
        <f t="shared" si="23"/>
        <v>0</v>
      </c>
      <c r="AG87" s="154">
        <f t="shared" si="23"/>
        <v>0</v>
      </c>
      <c r="AH87" s="154">
        <f t="shared" si="23"/>
        <v>0</v>
      </c>
      <c r="AI87" s="154">
        <f t="shared" si="23"/>
        <v>0</v>
      </c>
      <c r="AJ87" s="154">
        <f t="shared" si="23"/>
        <v>0</v>
      </c>
      <c r="AK87" s="154">
        <f t="shared" si="23"/>
        <v>0</v>
      </c>
      <c r="AL87" s="154">
        <f t="shared" si="23"/>
        <v>0</v>
      </c>
      <c r="AM87" s="154">
        <f t="shared" si="23"/>
        <v>0</v>
      </c>
      <c r="AN87" s="154">
        <f t="shared" si="23"/>
        <v>0</v>
      </c>
      <c r="AO87" s="154">
        <f t="shared" si="23"/>
        <v>0</v>
      </c>
      <c r="AP87" s="155">
        <f t="shared" si="23"/>
        <v>0</v>
      </c>
      <c r="AQ87" s="97"/>
      <c r="AR87" s="155">
        <f t="shared" si="9"/>
        <v>281504</v>
      </c>
      <c r="AS87" s="97"/>
    </row>
    <row r="88" spans="1:45" ht="15.6">
      <c r="A88" s="123"/>
      <c r="B88" s="137" t="s">
        <v>56</v>
      </c>
      <c r="C88" s="153">
        <f t="shared" ref="C88:AP88" si="24">C48*$A$89</f>
        <v>0</v>
      </c>
      <c r="D88" s="154">
        <f t="shared" si="24"/>
        <v>40744</v>
      </c>
      <c r="E88" s="154">
        <f t="shared" si="24"/>
        <v>14816</v>
      </c>
      <c r="F88" s="154">
        <f t="shared" si="24"/>
        <v>25928</v>
      </c>
      <c r="G88" s="154">
        <f t="shared" si="24"/>
        <v>25928</v>
      </c>
      <c r="H88" s="154">
        <f t="shared" si="24"/>
        <v>25928</v>
      </c>
      <c r="I88" s="154">
        <f t="shared" si="24"/>
        <v>25928</v>
      </c>
      <c r="J88" s="154">
        <f t="shared" si="24"/>
        <v>25928</v>
      </c>
      <c r="K88" s="154">
        <f t="shared" si="24"/>
        <v>25928</v>
      </c>
      <c r="L88" s="154">
        <f t="shared" si="24"/>
        <v>25928</v>
      </c>
      <c r="M88" s="154">
        <f t="shared" si="24"/>
        <v>0</v>
      </c>
      <c r="N88" s="154">
        <f t="shared" si="24"/>
        <v>0</v>
      </c>
      <c r="O88" s="154">
        <f t="shared" si="24"/>
        <v>0</v>
      </c>
      <c r="P88" s="154">
        <f t="shared" si="24"/>
        <v>0</v>
      </c>
      <c r="Q88" s="154">
        <f t="shared" si="24"/>
        <v>0</v>
      </c>
      <c r="R88" s="154">
        <f t="shared" si="24"/>
        <v>0</v>
      </c>
      <c r="S88" s="154">
        <f t="shared" si="24"/>
        <v>0</v>
      </c>
      <c r="T88" s="154">
        <f t="shared" si="24"/>
        <v>0</v>
      </c>
      <c r="U88" s="154">
        <f t="shared" si="24"/>
        <v>0</v>
      </c>
      <c r="V88" s="154">
        <f t="shared" si="24"/>
        <v>0</v>
      </c>
      <c r="W88" s="154">
        <f t="shared" si="24"/>
        <v>0</v>
      </c>
      <c r="X88" s="154">
        <f t="shared" si="24"/>
        <v>0</v>
      </c>
      <c r="Y88" s="154">
        <f t="shared" si="24"/>
        <v>0</v>
      </c>
      <c r="Z88" s="154">
        <f t="shared" si="24"/>
        <v>0</v>
      </c>
      <c r="AA88" s="154">
        <f t="shared" si="24"/>
        <v>0</v>
      </c>
      <c r="AB88" s="154">
        <f t="shared" si="24"/>
        <v>0</v>
      </c>
      <c r="AC88" s="154">
        <f t="shared" si="24"/>
        <v>0</v>
      </c>
      <c r="AD88" s="154">
        <f t="shared" si="24"/>
        <v>0</v>
      </c>
      <c r="AE88" s="154">
        <f t="shared" si="24"/>
        <v>0</v>
      </c>
      <c r="AF88" s="154">
        <f t="shared" si="24"/>
        <v>0</v>
      </c>
      <c r="AG88" s="154">
        <f t="shared" si="24"/>
        <v>0</v>
      </c>
      <c r="AH88" s="154">
        <f t="shared" si="24"/>
        <v>0</v>
      </c>
      <c r="AI88" s="154">
        <f t="shared" si="24"/>
        <v>0</v>
      </c>
      <c r="AJ88" s="154">
        <f t="shared" si="24"/>
        <v>0</v>
      </c>
      <c r="AK88" s="154">
        <f t="shared" si="24"/>
        <v>0</v>
      </c>
      <c r="AL88" s="154">
        <f t="shared" si="24"/>
        <v>0</v>
      </c>
      <c r="AM88" s="154">
        <f t="shared" si="24"/>
        <v>0</v>
      </c>
      <c r="AN88" s="154">
        <f t="shared" si="24"/>
        <v>0</v>
      </c>
      <c r="AO88" s="154">
        <f t="shared" si="24"/>
        <v>0</v>
      </c>
      <c r="AP88" s="155">
        <f t="shared" si="24"/>
        <v>0</v>
      </c>
      <c r="AQ88" s="97"/>
      <c r="AR88" s="155">
        <f t="shared" si="9"/>
        <v>237056</v>
      </c>
      <c r="AS88" s="97"/>
    </row>
    <row r="89" spans="1:45" ht="15.6">
      <c r="A89" s="142">
        <v>3704</v>
      </c>
      <c r="B89" s="100" t="s">
        <v>57</v>
      </c>
      <c r="C89" s="153">
        <f t="shared" ref="C89:AP89" si="25">C49*$A$89</f>
        <v>0</v>
      </c>
      <c r="D89" s="154">
        <f t="shared" si="25"/>
        <v>29632</v>
      </c>
      <c r="E89" s="154">
        <f t="shared" si="25"/>
        <v>11112</v>
      </c>
      <c r="F89" s="154">
        <f t="shared" si="25"/>
        <v>18520</v>
      </c>
      <c r="G89" s="154">
        <f t="shared" si="25"/>
        <v>18520</v>
      </c>
      <c r="H89" s="154">
        <f t="shared" si="25"/>
        <v>18520</v>
      </c>
      <c r="I89" s="156">
        <f t="shared" si="25"/>
        <v>18520</v>
      </c>
      <c r="J89" s="154">
        <f t="shared" si="25"/>
        <v>18520</v>
      </c>
      <c r="K89" s="154">
        <f t="shared" si="25"/>
        <v>18520</v>
      </c>
      <c r="L89" s="154">
        <f t="shared" si="25"/>
        <v>18520</v>
      </c>
      <c r="M89" s="154">
        <f t="shared" si="25"/>
        <v>0</v>
      </c>
      <c r="N89" s="154">
        <f t="shared" si="25"/>
        <v>0</v>
      </c>
      <c r="O89" s="154">
        <f t="shared" si="25"/>
        <v>0</v>
      </c>
      <c r="P89" s="154">
        <f t="shared" si="25"/>
        <v>0</v>
      </c>
      <c r="Q89" s="154">
        <f t="shared" si="25"/>
        <v>0</v>
      </c>
      <c r="R89" s="154">
        <f t="shared" si="25"/>
        <v>0</v>
      </c>
      <c r="S89" s="154">
        <f t="shared" si="25"/>
        <v>0</v>
      </c>
      <c r="T89" s="154">
        <f t="shared" si="25"/>
        <v>0</v>
      </c>
      <c r="U89" s="154">
        <f t="shared" si="25"/>
        <v>0</v>
      </c>
      <c r="V89" s="154">
        <f t="shared" si="25"/>
        <v>0</v>
      </c>
      <c r="W89" s="154">
        <f t="shared" si="25"/>
        <v>0</v>
      </c>
      <c r="X89" s="154">
        <f t="shared" si="25"/>
        <v>0</v>
      </c>
      <c r="Y89" s="154">
        <f t="shared" si="25"/>
        <v>0</v>
      </c>
      <c r="Z89" s="154">
        <f t="shared" si="25"/>
        <v>0</v>
      </c>
      <c r="AA89" s="154">
        <f t="shared" si="25"/>
        <v>0</v>
      </c>
      <c r="AB89" s="154">
        <f t="shared" si="25"/>
        <v>0</v>
      </c>
      <c r="AC89" s="154">
        <f t="shared" si="25"/>
        <v>0</v>
      </c>
      <c r="AD89" s="154">
        <f t="shared" si="25"/>
        <v>0</v>
      </c>
      <c r="AE89" s="154">
        <f t="shared" si="25"/>
        <v>0</v>
      </c>
      <c r="AF89" s="154">
        <f t="shared" si="25"/>
        <v>0</v>
      </c>
      <c r="AG89" s="154">
        <f t="shared" si="25"/>
        <v>0</v>
      </c>
      <c r="AH89" s="154">
        <f t="shared" si="25"/>
        <v>0</v>
      </c>
      <c r="AI89" s="154">
        <f t="shared" si="25"/>
        <v>0</v>
      </c>
      <c r="AJ89" s="154">
        <f t="shared" si="25"/>
        <v>0</v>
      </c>
      <c r="AK89" s="154">
        <f t="shared" si="25"/>
        <v>0</v>
      </c>
      <c r="AL89" s="154">
        <f t="shared" si="25"/>
        <v>0</v>
      </c>
      <c r="AM89" s="154">
        <f t="shared" si="25"/>
        <v>0</v>
      </c>
      <c r="AN89" s="154">
        <f t="shared" si="25"/>
        <v>0</v>
      </c>
      <c r="AO89" s="154">
        <f t="shared" si="25"/>
        <v>0</v>
      </c>
      <c r="AP89" s="155">
        <f t="shared" si="25"/>
        <v>0</v>
      </c>
      <c r="AQ89" s="97"/>
      <c r="AR89" s="155">
        <f t="shared" si="9"/>
        <v>170384</v>
      </c>
      <c r="AS89" s="97"/>
    </row>
    <row r="90" spans="1:45" ht="15.6">
      <c r="A90" s="123"/>
      <c r="B90" s="132" t="s">
        <v>2</v>
      </c>
      <c r="C90" s="133">
        <f t="shared" ref="C90:AP90" si="26">SUM(C85:C89)</f>
        <v>0</v>
      </c>
      <c r="D90" s="134">
        <f t="shared" si="26"/>
        <v>292616</v>
      </c>
      <c r="E90" s="134">
        <f t="shared" si="26"/>
        <v>114824</v>
      </c>
      <c r="F90" s="134">
        <f t="shared" si="26"/>
        <v>177792</v>
      </c>
      <c r="G90" s="134">
        <f t="shared" si="26"/>
        <v>177792</v>
      </c>
      <c r="H90" s="134">
        <f t="shared" si="26"/>
        <v>177792</v>
      </c>
      <c r="I90" s="135">
        <f t="shared" si="26"/>
        <v>177792</v>
      </c>
      <c r="J90" s="134">
        <f t="shared" si="26"/>
        <v>177792</v>
      </c>
      <c r="K90" s="134">
        <f t="shared" si="26"/>
        <v>177792</v>
      </c>
      <c r="L90" s="134">
        <f t="shared" si="26"/>
        <v>177792</v>
      </c>
      <c r="M90" s="134">
        <f t="shared" si="26"/>
        <v>0</v>
      </c>
      <c r="N90" s="134">
        <f t="shared" si="26"/>
        <v>0</v>
      </c>
      <c r="O90" s="134">
        <f t="shared" si="26"/>
        <v>0</v>
      </c>
      <c r="P90" s="134">
        <f t="shared" si="26"/>
        <v>0</v>
      </c>
      <c r="Q90" s="134">
        <f t="shared" si="26"/>
        <v>0</v>
      </c>
      <c r="R90" s="134">
        <f t="shared" si="26"/>
        <v>0</v>
      </c>
      <c r="S90" s="134">
        <f t="shared" si="26"/>
        <v>0</v>
      </c>
      <c r="T90" s="134">
        <f t="shared" si="26"/>
        <v>0</v>
      </c>
      <c r="U90" s="134">
        <f t="shared" si="26"/>
        <v>0</v>
      </c>
      <c r="V90" s="134">
        <f t="shared" si="26"/>
        <v>0</v>
      </c>
      <c r="W90" s="134">
        <f t="shared" si="26"/>
        <v>0</v>
      </c>
      <c r="X90" s="134">
        <f t="shared" si="26"/>
        <v>0</v>
      </c>
      <c r="Y90" s="134">
        <f t="shared" si="26"/>
        <v>0</v>
      </c>
      <c r="Z90" s="134">
        <f t="shared" si="26"/>
        <v>0</v>
      </c>
      <c r="AA90" s="134">
        <f t="shared" si="26"/>
        <v>0</v>
      </c>
      <c r="AB90" s="134">
        <f t="shared" si="26"/>
        <v>0</v>
      </c>
      <c r="AC90" s="134">
        <f t="shared" si="26"/>
        <v>0</v>
      </c>
      <c r="AD90" s="134">
        <f t="shared" si="26"/>
        <v>0</v>
      </c>
      <c r="AE90" s="134">
        <f t="shared" si="26"/>
        <v>0</v>
      </c>
      <c r="AF90" s="134">
        <f t="shared" si="26"/>
        <v>0</v>
      </c>
      <c r="AG90" s="134">
        <f t="shared" si="26"/>
        <v>0</v>
      </c>
      <c r="AH90" s="134">
        <f t="shared" si="26"/>
        <v>0</v>
      </c>
      <c r="AI90" s="134">
        <f t="shared" si="26"/>
        <v>0</v>
      </c>
      <c r="AJ90" s="134">
        <f t="shared" si="26"/>
        <v>0</v>
      </c>
      <c r="AK90" s="134">
        <f t="shared" si="26"/>
        <v>0</v>
      </c>
      <c r="AL90" s="134">
        <f t="shared" si="26"/>
        <v>0</v>
      </c>
      <c r="AM90" s="134">
        <f t="shared" si="26"/>
        <v>0</v>
      </c>
      <c r="AN90" s="134">
        <f t="shared" si="26"/>
        <v>0</v>
      </c>
      <c r="AO90" s="134">
        <f t="shared" si="26"/>
        <v>0</v>
      </c>
      <c r="AP90" s="136">
        <f t="shared" si="26"/>
        <v>0</v>
      </c>
      <c r="AQ90" s="97"/>
      <c r="AR90" s="136">
        <f>SUM(AR85:AR89)</f>
        <v>1651984</v>
      </c>
      <c r="AS90" s="97"/>
    </row>
    <row r="91" spans="1:45" ht="15.6">
      <c r="A91" s="71"/>
      <c r="B91" s="87" t="s">
        <v>51</v>
      </c>
      <c r="C91" s="150">
        <f>C51*$A$95</f>
        <v>0</v>
      </c>
      <c r="D91" s="151">
        <f t="shared" ref="D91:AP91" si="27">D51*$A$95</f>
        <v>46557</v>
      </c>
      <c r="E91" s="151">
        <f t="shared" si="27"/>
        <v>20692</v>
      </c>
      <c r="F91" s="151">
        <f t="shared" si="27"/>
        <v>25865</v>
      </c>
      <c r="G91" s="151">
        <f t="shared" si="27"/>
        <v>25865</v>
      </c>
      <c r="H91" s="151">
        <f t="shared" si="27"/>
        <v>25865</v>
      </c>
      <c r="I91" s="151">
        <f t="shared" si="27"/>
        <v>25865</v>
      </c>
      <c r="J91" s="151">
        <f t="shared" si="27"/>
        <v>25865</v>
      </c>
      <c r="K91" s="151">
        <f t="shared" si="27"/>
        <v>25865</v>
      </c>
      <c r="L91" s="151">
        <f t="shared" si="27"/>
        <v>25865</v>
      </c>
      <c r="M91" s="151">
        <f t="shared" si="27"/>
        <v>0</v>
      </c>
      <c r="N91" s="151">
        <f t="shared" si="27"/>
        <v>0</v>
      </c>
      <c r="O91" s="151">
        <f t="shared" si="27"/>
        <v>0</v>
      </c>
      <c r="P91" s="151">
        <f t="shared" si="27"/>
        <v>0</v>
      </c>
      <c r="Q91" s="151">
        <f t="shared" si="27"/>
        <v>0</v>
      </c>
      <c r="R91" s="151">
        <f t="shared" si="27"/>
        <v>0</v>
      </c>
      <c r="S91" s="151">
        <f t="shared" si="27"/>
        <v>0</v>
      </c>
      <c r="T91" s="151">
        <f t="shared" si="27"/>
        <v>0</v>
      </c>
      <c r="U91" s="151">
        <f t="shared" si="27"/>
        <v>0</v>
      </c>
      <c r="V91" s="151">
        <f t="shared" si="27"/>
        <v>0</v>
      </c>
      <c r="W91" s="151">
        <f t="shared" si="27"/>
        <v>0</v>
      </c>
      <c r="X91" s="151">
        <f t="shared" si="27"/>
        <v>0</v>
      </c>
      <c r="Y91" s="151">
        <f t="shared" si="27"/>
        <v>0</v>
      </c>
      <c r="Z91" s="151">
        <f t="shared" si="27"/>
        <v>0</v>
      </c>
      <c r="AA91" s="151">
        <f t="shared" si="27"/>
        <v>0</v>
      </c>
      <c r="AB91" s="151">
        <f t="shared" si="27"/>
        <v>0</v>
      </c>
      <c r="AC91" s="151">
        <f t="shared" si="27"/>
        <v>0</v>
      </c>
      <c r="AD91" s="151">
        <f t="shared" si="27"/>
        <v>0</v>
      </c>
      <c r="AE91" s="151">
        <f t="shared" si="27"/>
        <v>0</v>
      </c>
      <c r="AF91" s="151">
        <f t="shared" si="27"/>
        <v>0</v>
      </c>
      <c r="AG91" s="151">
        <f t="shared" si="27"/>
        <v>0</v>
      </c>
      <c r="AH91" s="151">
        <f t="shared" si="27"/>
        <v>0</v>
      </c>
      <c r="AI91" s="151">
        <f t="shared" si="27"/>
        <v>0</v>
      </c>
      <c r="AJ91" s="151">
        <f t="shared" si="27"/>
        <v>0</v>
      </c>
      <c r="AK91" s="151">
        <f t="shared" si="27"/>
        <v>0</v>
      </c>
      <c r="AL91" s="151">
        <f t="shared" si="27"/>
        <v>0</v>
      </c>
      <c r="AM91" s="151">
        <f t="shared" si="27"/>
        <v>0</v>
      </c>
      <c r="AN91" s="151">
        <f t="shared" si="27"/>
        <v>0</v>
      </c>
      <c r="AO91" s="151">
        <f t="shared" si="27"/>
        <v>0</v>
      </c>
      <c r="AP91" s="152">
        <f t="shared" si="27"/>
        <v>0</v>
      </c>
      <c r="AQ91" s="97"/>
      <c r="AR91" s="152">
        <f t="shared" si="9"/>
        <v>248304</v>
      </c>
      <c r="AS91" s="97"/>
    </row>
    <row r="92" spans="1:45" ht="15.6">
      <c r="A92" s="123" t="s">
        <v>67</v>
      </c>
      <c r="B92" s="137" t="s">
        <v>54</v>
      </c>
      <c r="C92" s="153">
        <f t="shared" ref="C92:AP92" si="28">C52*$A$95</f>
        <v>0</v>
      </c>
      <c r="D92" s="154">
        <f t="shared" si="28"/>
        <v>108633</v>
      </c>
      <c r="E92" s="154">
        <f t="shared" si="28"/>
        <v>41384</v>
      </c>
      <c r="F92" s="154">
        <f t="shared" si="28"/>
        <v>62076</v>
      </c>
      <c r="G92" s="154">
        <f t="shared" si="28"/>
        <v>62076</v>
      </c>
      <c r="H92" s="154">
        <f t="shared" si="28"/>
        <v>62076</v>
      </c>
      <c r="I92" s="154">
        <f t="shared" si="28"/>
        <v>62076</v>
      </c>
      <c r="J92" s="154">
        <f t="shared" si="28"/>
        <v>62076</v>
      </c>
      <c r="K92" s="154">
        <f t="shared" si="28"/>
        <v>62076</v>
      </c>
      <c r="L92" s="154">
        <f t="shared" si="28"/>
        <v>62076</v>
      </c>
      <c r="M92" s="154">
        <f t="shared" si="28"/>
        <v>0</v>
      </c>
      <c r="N92" s="154">
        <f t="shared" si="28"/>
        <v>0</v>
      </c>
      <c r="O92" s="154">
        <f t="shared" si="28"/>
        <v>0</v>
      </c>
      <c r="P92" s="154">
        <f t="shared" si="28"/>
        <v>0</v>
      </c>
      <c r="Q92" s="154">
        <f t="shared" si="28"/>
        <v>0</v>
      </c>
      <c r="R92" s="154">
        <f t="shared" si="28"/>
        <v>0</v>
      </c>
      <c r="S92" s="154">
        <f t="shared" si="28"/>
        <v>0</v>
      </c>
      <c r="T92" s="154">
        <f t="shared" si="28"/>
        <v>0</v>
      </c>
      <c r="U92" s="154">
        <f t="shared" si="28"/>
        <v>0</v>
      </c>
      <c r="V92" s="154">
        <f t="shared" si="28"/>
        <v>0</v>
      </c>
      <c r="W92" s="154">
        <f t="shared" si="28"/>
        <v>0</v>
      </c>
      <c r="X92" s="154">
        <f t="shared" si="28"/>
        <v>0</v>
      </c>
      <c r="Y92" s="154">
        <f t="shared" si="28"/>
        <v>0</v>
      </c>
      <c r="Z92" s="154">
        <f t="shared" si="28"/>
        <v>0</v>
      </c>
      <c r="AA92" s="154">
        <f t="shared" si="28"/>
        <v>0</v>
      </c>
      <c r="AB92" s="154">
        <f t="shared" si="28"/>
        <v>0</v>
      </c>
      <c r="AC92" s="154">
        <f t="shared" si="28"/>
        <v>0</v>
      </c>
      <c r="AD92" s="154">
        <f t="shared" si="28"/>
        <v>0</v>
      </c>
      <c r="AE92" s="154">
        <f t="shared" si="28"/>
        <v>0</v>
      </c>
      <c r="AF92" s="154">
        <f t="shared" si="28"/>
        <v>0</v>
      </c>
      <c r="AG92" s="154">
        <f t="shared" si="28"/>
        <v>0</v>
      </c>
      <c r="AH92" s="154">
        <f t="shared" si="28"/>
        <v>0</v>
      </c>
      <c r="AI92" s="154">
        <f t="shared" si="28"/>
        <v>0</v>
      </c>
      <c r="AJ92" s="154">
        <f t="shared" si="28"/>
        <v>0</v>
      </c>
      <c r="AK92" s="154">
        <f t="shared" si="28"/>
        <v>0</v>
      </c>
      <c r="AL92" s="154">
        <f t="shared" si="28"/>
        <v>0</v>
      </c>
      <c r="AM92" s="154">
        <f t="shared" si="28"/>
        <v>0</v>
      </c>
      <c r="AN92" s="154">
        <f t="shared" si="28"/>
        <v>0</v>
      </c>
      <c r="AO92" s="154">
        <f t="shared" si="28"/>
        <v>0</v>
      </c>
      <c r="AP92" s="155">
        <f t="shared" si="28"/>
        <v>0</v>
      </c>
      <c r="AQ92" s="97"/>
      <c r="AR92" s="155">
        <f t="shared" si="9"/>
        <v>584549</v>
      </c>
      <c r="AS92" s="97"/>
    </row>
    <row r="93" spans="1:45" ht="15.6">
      <c r="A93" s="123"/>
      <c r="B93" s="137" t="s">
        <v>55</v>
      </c>
      <c r="C93" s="153">
        <f t="shared" ref="C93:AP93" si="29">C53*$A$95</f>
        <v>0</v>
      </c>
      <c r="D93" s="154">
        <f t="shared" si="29"/>
        <v>62076</v>
      </c>
      <c r="E93" s="154">
        <f t="shared" si="29"/>
        <v>25865</v>
      </c>
      <c r="F93" s="154">
        <f t="shared" si="29"/>
        <v>36211</v>
      </c>
      <c r="G93" s="154">
        <f t="shared" si="29"/>
        <v>36211</v>
      </c>
      <c r="H93" s="154">
        <f t="shared" si="29"/>
        <v>36211</v>
      </c>
      <c r="I93" s="154">
        <f t="shared" si="29"/>
        <v>36211</v>
      </c>
      <c r="J93" s="154">
        <f t="shared" si="29"/>
        <v>36211</v>
      </c>
      <c r="K93" s="154">
        <f t="shared" si="29"/>
        <v>36211</v>
      </c>
      <c r="L93" s="154">
        <f t="shared" si="29"/>
        <v>36211</v>
      </c>
      <c r="M93" s="154">
        <f t="shared" si="29"/>
        <v>0</v>
      </c>
      <c r="N93" s="154">
        <f t="shared" si="29"/>
        <v>0</v>
      </c>
      <c r="O93" s="154">
        <f t="shared" si="29"/>
        <v>0</v>
      </c>
      <c r="P93" s="154">
        <f t="shared" si="29"/>
        <v>0</v>
      </c>
      <c r="Q93" s="154">
        <f t="shared" si="29"/>
        <v>0</v>
      </c>
      <c r="R93" s="154">
        <f t="shared" si="29"/>
        <v>0</v>
      </c>
      <c r="S93" s="154">
        <f t="shared" si="29"/>
        <v>0</v>
      </c>
      <c r="T93" s="154">
        <f t="shared" si="29"/>
        <v>0</v>
      </c>
      <c r="U93" s="154">
        <f t="shared" si="29"/>
        <v>0</v>
      </c>
      <c r="V93" s="154">
        <f t="shared" si="29"/>
        <v>0</v>
      </c>
      <c r="W93" s="154">
        <f t="shared" si="29"/>
        <v>0</v>
      </c>
      <c r="X93" s="154">
        <f t="shared" si="29"/>
        <v>0</v>
      </c>
      <c r="Y93" s="154">
        <f t="shared" si="29"/>
        <v>0</v>
      </c>
      <c r="Z93" s="154">
        <f t="shared" si="29"/>
        <v>0</v>
      </c>
      <c r="AA93" s="154">
        <f t="shared" si="29"/>
        <v>0</v>
      </c>
      <c r="AB93" s="154">
        <f t="shared" si="29"/>
        <v>0</v>
      </c>
      <c r="AC93" s="154">
        <f t="shared" si="29"/>
        <v>0</v>
      </c>
      <c r="AD93" s="154">
        <f t="shared" si="29"/>
        <v>0</v>
      </c>
      <c r="AE93" s="154">
        <f t="shared" si="29"/>
        <v>0</v>
      </c>
      <c r="AF93" s="154">
        <f t="shared" si="29"/>
        <v>0</v>
      </c>
      <c r="AG93" s="154">
        <f t="shared" si="29"/>
        <v>0</v>
      </c>
      <c r="AH93" s="154">
        <f t="shared" si="29"/>
        <v>0</v>
      </c>
      <c r="AI93" s="154">
        <f t="shared" si="29"/>
        <v>0</v>
      </c>
      <c r="AJ93" s="154">
        <f t="shared" si="29"/>
        <v>0</v>
      </c>
      <c r="AK93" s="154">
        <f t="shared" si="29"/>
        <v>0</v>
      </c>
      <c r="AL93" s="154">
        <f t="shared" si="29"/>
        <v>0</v>
      </c>
      <c r="AM93" s="154">
        <f t="shared" si="29"/>
        <v>0</v>
      </c>
      <c r="AN93" s="154">
        <f t="shared" si="29"/>
        <v>0</v>
      </c>
      <c r="AO93" s="154">
        <f t="shared" si="29"/>
        <v>0</v>
      </c>
      <c r="AP93" s="155">
        <f t="shared" si="29"/>
        <v>0</v>
      </c>
      <c r="AQ93" s="97"/>
      <c r="AR93" s="155">
        <f t="shared" si="9"/>
        <v>341418</v>
      </c>
      <c r="AS93" s="97"/>
    </row>
    <row r="94" spans="1:45" ht="15.6">
      <c r="A94" s="123"/>
      <c r="B94" s="137" t="s">
        <v>56</v>
      </c>
      <c r="C94" s="153">
        <f t="shared" ref="C94:AP94" si="30">C54*$A$95</f>
        <v>0</v>
      </c>
      <c r="D94" s="154">
        <f t="shared" si="30"/>
        <v>41384</v>
      </c>
      <c r="E94" s="154">
        <f t="shared" si="30"/>
        <v>15519</v>
      </c>
      <c r="F94" s="154">
        <f t="shared" si="30"/>
        <v>25865</v>
      </c>
      <c r="G94" s="154">
        <f t="shared" si="30"/>
        <v>25865</v>
      </c>
      <c r="H94" s="154">
        <f t="shared" si="30"/>
        <v>25865</v>
      </c>
      <c r="I94" s="154">
        <f t="shared" si="30"/>
        <v>25865</v>
      </c>
      <c r="J94" s="154">
        <f t="shared" si="30"/>
        <v>25865</v>
      </c>
      <c r="K94" s="154">
        <f t="shared" si="30"/>
        <v>25865</v>
      </c>
      <c r="L94" s="154">
        <f t="shared" si="30"/>
        <v>25865</v>
      </c>
      <c r="M94" s="154">
        <f t="shared" si="30"/>
        <v>0</v>
      </c>
      <c r="N94" s="154">
        <f t="shared" si="30"/>
        <v>0</v>
      </c>
      <c r="O94" s="154">
        <f t="shared" si="30"/>
        <v>0</v>
      </c>
      <c r="P94" s="154">
        <f t="shared" si="30"/>
        <v>0</v>
      </c>
      <c r="Q94" s="154">
        <f t="shared" si="30"/>
        <v>0</v>
      </c>
      <c r="R94" s="154">
        <f t="shared" si="30"/>
        <v>0</v>
      </c>
      <c r="S94" s="154">
        <f t="shared" si="30"/>
        <v>0</v>
      </c>
      <c r="T94" s="154">
        <f t="shared" si="30"/>
        <v>0</v>
      </c>
      <c r="U94" s="154">
        <f t="shared" si="30"/>
        <v>0</v>
      </c>
      <c r="V94" s="154">
        <f t="shared" si="30"/>
        <v>0</v>
      </c>
      <c r="W94" s="154">
        <f t="shared" si="30"/>
        <v>0</v>
      </c>
      <c r="X94" s="154">
        <f t="shared" si="30"/>
        <v>0</v>
      </c>
      <c r="Y94" s="154">
        <f t="shared" si="30"/>
        <v>0</v>
      </c>
      <c r="Z94" s="154">
        <f t="shared" si="30"/>
        <v>0</v>
      </c>
      <c r="AA94" s="154">
        <f t="shared" si="30"/>
        <v>0</v>
      </c>
      <c r="AB94" s="154">
        <f t="shared" si="30"/>
        <v>0</v>
      </c>
      <c r="AC94" s="154">
        <f t="shared" si="30"/>
        <v>0</v>
      </c>
      <c r="AD94" s="154">
        <f t="shared" si="30"/>
        <v>0</v>
      </c>
      <c r="AE94" s="154">
        <f t="shared" si="30"/>
        <v>0</v>
      </c>
      <c r="AF94" s="154">
        <f t="shared" si="30"/>
        <v>0</v>
      </c>
      <c r="AG94" s="154">
        <f t="shared" si="30"/>
        <v>0</v>
      </c>
      <c r="AH94" s="154">
        <f t="shared" si="30"/>
        <v>0</v>
      </c>
      <c r="AI94" s="154">
        <f t="shared" si="30"/>
        <v>0</v>
      </c>
      <c r="AJ94" s="154">
        <f t="shared" si="30"/>
        <v>0</v>
      </c>
      <c r="AK94" s="154">
        <f t="shared" si="30"/>
        <v>0</v>
      </c>
      <c r="AL94" s="154">
        <f t="shared" si="30"/>
        <v>0</v>
      </c>
      <c r="AM94" s="154">
        <f t="shared" si="30"/>
        <v>0</v>
      </c>
      <c r="AN94" s="154">
        <f t="shared" si="30"/>
        <v>0</v>
      </c>
      <c r="AO94" s="154">
        <f t="shared" si="30"/>
        <v>0</v>
      </c>
      <c r="AP94" s="155">
        <f t="shared" si="30"/>
        <v>0</v>
      </c>
      <c r="AQ94" s="97"/>
      <c r="AR94" s="155">
        <f t="shared" si="9"/>
        <v>237958</v>
      </c>
      <c r="AS94" s="97"/>
    </row>
    <row r="95" spans="1:45" ht="15.6">
      <c r="A95" s="142">
        <v>5173</v>
      </c>
      <c r="B95" s="100" t="s">
        <v>57</v>
      </c>
      <c r="C95" s="153">
        <f t="shared" ref="C95:AP95" si="31">C55*$A$95</f>
        <v>0</v>
      </c>
      <c r="D95" s="154">
        <f t="shared" si="31"/>
        <v>31038</v>
      </c>
      <c r="E95" s="154">
        <f t="shared" si="31"/>
        <v>15519</v>
      </c>
      <c r="F95" s="154">
        <f t="shared" si="31"/>
        <v>20692</v>
      </c>
      <c r="G95" s="154">
        <f t="shared" si="31"/>
        <v>20692</v>
      </c>
      <c r="H95" s="154">
        <f t="shared" si="31"/>
        <v>20692</v>
      </c>
      <c r="I95" s="156">
        <f t="shared" si="31"/>
        <v>20692</v>
      </c>
      <c r="J95" s="154">
        <f t="shared" si="31"/>
        <v>20692</v>
      </c>
      <c r="K95" s="154">
        <f t="shared" si="31"/>
        <v>20692</v>
      </c>
      <c r="L95" s="154">
        <f t="shared" si="31"/>
        <v>20692</v>
      </c>
      <c r="M95" s="154">
        <f t="shared" si="31"/>
        <v>0</v>
      </c>
      <c r="N95" s="154">
        <f t="shared" si="31"/>
        <v>0</v>
      </c>
      <c r="O95" s="154">
        <f t="shared" si="31"/>
        <v>0</v>
      </c>
      <c r="P95" s="154">
        <f t="shared" si="31"/>
        <v>0</v>
      </c>
      <c r="Q95" s="154">
        <f t="shared" si="31"/>
        <v>0</v>
      </c>
      <c r="R95" s="154">
        <f t="shared" si="31"/>
        <v>0</v>
      </c>
      <c r="S95" s="154">
        <f t="shared" si="31"/>
        <v>0</v>
      </c>
      <c r="T95" s="154">
        <f t="shared" si="31"/>
        <v>0</v>
      </c>
      <c r="U95" s="154">
        <f t="shared" si="31"/>
        <v>0</v>
      </c>
      <c r="V95" s="154">
        <f t="shared" si="31"/>
        <v>0</v>
      </c>
      <c r="W95" s="154">
        <f t="shared" si="31"/>
        <v>0</v>
      </c>
      <c r="X95" s="154">
        <f t="shared" si="31"/>
        <v>0</v>
      </c>
      <c r="Y95" s="154">
        <f t="shared" si="31"/>
        <v>0</v>
      </c>
      <c r="Z95" s="154">
        <f t="shared" si="31"/>
        <v>0</v>
      </c>
      <c r="AA95" s="154">
        <f t="shared" si="31"/>
        <v>0</v>
      </c>
      <c r="AB95" s="154">
        <f t="shared" si="31"/>
        <v>0</v>
      </c>
      <c r="AC95" s="154">
        <f t="shared" si="31"/>
        <v>0</v>
      </c>
      <c r="AD95" s="154">
        <f t="shared" si="31"/>
        <v>0</v>
      </c>
      <c r="AE95" s="154">
        <f t="shared" si="31"/>
        <v>0</v>
      </c>
      <c r="AF95" s="154">
        <f t="shared" si="31"/>
        <v>0</v>
      </c>
      <c r="AG95" s="154">
        <f t="shared" si="31"/>
        <v>0</v>
      </c>
      <c r="AH95" s="154">
        <f t="shared" si="31"/>
        <v>0</v>
      </c>
      <c r="AI95" s="154">
        <f t="shared" si="31"/>
        <v>0</v>
      </c>
      <c r="AJ95" s="154">
        <f t="shared" si="31"/>
        <v>0</v>
      </c>
      <c r="AK95" s="154">
        <f t="shared" si="31"/>
        <v>0</v>
      </c>
      <c r="AL95" s="154">
        <f t="shared" si="31"/>
        <v>0</v>
      </c>
      <c r="AM95" s="154">
        <f t="shared" si="31"/>
        <v>0</v>
      </c>
      <c r="AN95" s="154">
        <f t="shared" si="31"/>
        <v>0</v>
      </c>
      <c r="AO95" s="154">
        <f t="shared" si="31"/>
        <v>0</v>
      </c>
      <c r="AP95" s="155">
        <f t="shared" si="31"/>
        <v>0</v>
      </c>
      <c r="AQ95" s="97"/>
      <c r="AR95" s="155">
        <f t="shared" si="9"/>
        <v>191401</v>
      </c>
      <c r="AS95" s="97"/>
    </row>
    <row r="96" spans="1:45" ht="15.6">
      <c r="A96" s="123"/>
      <c r="B96" s="132" t="s">
        <v>2</v>
      </c>
      <c r="C96" s="133">
        <f t="shared" ref="C96:AP96" si="32">SUM(C91:C95)</f>
        <v>0</v>
      </c>
      <c r="D96" s="134">
        <f t="shared" si="32"/>
        <v>289688</v>
      </c>
      <c r="E96" s="134">
        <f t="shared" si="32"/>
        <v>118979</v>
      </c>
      <c r="F96" s="134">
        <f t="shared" si="32"/>
        <v>170709</v>
      </c>
      <c r="G96" s="134">
        <f t="shared" si="32"/>
        <v>170709</v>
      </c>
      <c r="H96" s="134">
        <f t="shared" si="32"/>
        <v>170709</v>
      </c>
      <c r="I96" s="135">
        <f t="shared" si="32"/>
        <v>170709</v>
      </c>
      <c r="J96" s="134">
        <f t="shared" si="32"/>
        <v>170709</v>
      </c>
      <c r="K96" s="134">
        <f t="shared" si="32"/>
        <v>170709</v>
      </c>
      <c r="L96" s="134">
        <f t="shared" si="32"/>
        <v>170709</v>
      </c>
      <c r="M96" s="134">
        <f t="shared" si="32"/>
        <v>0</v>
      </c>
      <c r="N96" s="134">
        <f t="shared" si="32"/>
        <v>0</v>
      </c>
      <c r="O96" s="134">
        <f t="shared" si="32"/>
        <v>0</v>
      </c>
      <c r="P96" s="134">
        <f t="shared" si="32"/>
        <v>0</v>
      </c>
      <c r="Q96" s="134">
        <f t="shared" si="32"/>
        <v>0</v>
      </c>
      <c r="R96" s="134">
        <f t="shared" si="32"/>
        <v>0</v>
      </c>
      <c r="S96" s="134">
        <f t="shared" si="32"/>
        <v>0</v>
      </c>
      <c r="T96" s="134">
        <f t="shared" si="32"/>
        <v>0</v>
      </c>
      <c r="U96" s="134">
        <f t="shared" si="32"/>
        <v>0</v>
      </c>
      <c r="V96" s="134">
        <f t="shared" si="32"/>
        <v>0</v>
      </c>
      <c r="W96" s="134">
        <f t="shared" si="32"/>
        <v>0</v>
      </c>
      <c r="X96" s="134">
        <f t="shared" si="32"/>
        <v>0</v>
      </c>
      <c r="Y96" s="134">
        <f t="shared" si="32"/>
        <v>0</v>
      </c>
      <c r="Z96" s="134">
        <f t="shared" si="32"/>
        <v>0</v>
      </c>
      <c r="AA96" s="134">
        <f t="shared" si="32"/>
        <v>0</v>
      </c>
      <c r="AB96" s="134">
        <f t="shared" si="32"/>
        <v>0</v>
      </c>
      <c r="AC96" s="134">
        <f t="shared" si="32"/>
        <v>0</v>
      </c>
      <c r="AD96" s="134">
        <f t="shared" si="32"/>
        <v>0</v>
      </c>
      <c r="AE96" s="134">
        <f t="shared" si="32"/>
        <v>0</v>
      </c>
      <c r="AF96" s="134">
        <f t="shared" si="32"/>
        <v>0</v>
      </c>
      <c r="AG96" s="134">
        <f t="shared" si="32"/>
        <v>0</v>
      </c>
      <c r="AH96" s="134">
        <f t="shared" si="32"/>
        <v>0</v>
      </c>
      <c r="AI96" s="134">
        <f t="shared" si="32"/>
        <v>0</v>
      </c>
      <c r="AJ96" s="134">
        <f t="shared" si="32"/>
        <v>0</v>
      </c>
      <c r="AK96" s="134">
        <f t="shared" si="32"/>
        <v>0</v>
      </c>
      <c r="AL96" s="134">
        <f t="shared" si="32"/>
        <v>0</v>
      </c>
      <c r="AM96" s="134">
        <f t="shared" si="32"/>
        <v>0</v>
      </c>
      <c r="AN96" s="134">
        <f t="shared" si="32"/>
        <v>0</v>
      </c>
      <c r="AO96" s="134">
        <f t="shared" si="32"/>
        <v>0</v>
      </c>
      <c r="AP96" s="136">
        <f t="shared" si="32"/>
        <v>0</v>
      </c>
      <c r="AQ96" s="97"/>
      <c r="AR96" s="136">
        <f>SUM(AR91:AR95)</f>
        <v>1603630</v>
      </c>
      <c r="AS96" s="97"/>
    </row>
    <row r="97" spans="1:45" ht="15.6">
      <c r="A97" s="71"/>
      <c r="B97" s="87" t="s">
        <v>51</v>
      </c>
      <c r="C97" s="150">
        <f>C57*$A$101</f>
        <v>41388</v>
      </c>
      <c r="D97" s="151">
        <f t="shared" ref="D97:AP97" si="33">D57*$A$101</f>
        <v>41388</v>
      </c>
      <c r="E97" s="151">
        <f t="shared" si="33"/>
        <v>0</v>
      </c>
      <c r="F97" s="151">
        <f t="shared" si="33"/>
        <v>0</v>
      </c>
      <c r="G97" s="151">
        <f t="shared" si="33"/>
        <v>0</v>
      </c>
      <c r="H97" s="151">
        <f t="shared" si="33"/>
        <v>0</v>
      </c>
      <c r="I97" s="151">
        <f t="shared" si="33"/>
        <v>0</v>
      </c>
      <c r="J97" s="151">
        <f t="shared" si="33"/>
        <v>0</v>
      </c>
      <c r="K97" s="151">
        <f t="shared" si="33"/>
        <v>0</v>
      </c>
      <c r="L97" s="151">
        <f t="shared" si="33"/>
        <v>0</v>
      </c>
      <c r="M97" s="151">
        <f t="shared" si="33"/>
        <v>0</v>
      </c>
      <c r="N97" s="151">
        <f t="shared" si="33"/>
        <v>0</v>
      </c>
      <c r="O97" s="151">
        <f t="shared" si="33"/>
        <v>0</v>
      </c>
      <c r="P97" s="151">
        <f t="shared" si="33"/>
        <v>0</v>
      </c>
      <c r="Q97" s="151">
        <f t="shared" si="33"/>
        <v>0</v>
      </c>
      <c r="R97" s="151">
        <f t="shared" si="33"/>
        <v>0</v>
      </c>
      <c r="S97" s="151">
        <f t="shared" si="33"/>
        <v>0</v>
      </c>
      <c r="T97" s="151">
        <f t="shared" si="33"/>
        <v>0</v>
      </c>
      <c r="U97" s="151">
        <f t="shared" si="33"/>
        <v>0</v>
      </c>
      <c r="V97" s="151">
        <f t="shared" si="33"/>
        <v>0</v>
      </c>
      <c r="W97" s="151">
        <f t="shared" si="33"/>
        <v>0</v>
      </c>
      <c r="X97" s="151">
        <f t="shared" si="33"/>
        <v>0</v>
      </c>
      <c r="Y97" s="151">
        <f t="shared" si="33"/>
        <v>0</v>
      </c>
      <c r="Z97" s="151">
        <f t="shared" si="33"/>
        <v>0</v>
      </c>
      <c r="AA97" s="151">
        <f t="shared" si="33"/>
        <v>0</v>
      </c>
      <c r="AB97" s="151">
        <f t="shared" si="33"/>
        <v>0</v>
      </c>
      <c r="AC97" s="151">
        <f t="shared" si="33"/>
        <v>0</v>
      </c>
      <c r="AD97" s="151">
        <f t="shared" si="33"/>
        <v>0</v>
      </c>
      <c r="AE97" s="151">
        <f t="shared" si="33"/>
        <v>0</v>
      </c>
      <c r="AF97" s="151">
        <f t="shared" si="33"/>
        <v>0</v>
      </c>
      <c r="AG97" s="151">
        <f t="shared" si="33"/>
        <v>0</v>
      </c>
      <c r="AH97" s="151">
        <f t="shared" si="33"/>
        <v>0</v>
      </c>
      <c r="AI97" s="151">
        <f t="shared" si="33"/>
        <v>0</v>
      </c>
      <c r="AJ97" s="151">
        <f t="shared" si="33"/>
        <v>0</v>
      </c>
      <c r="AK97" s="151">
        <f t="shared" si="33"/>
        <v>0</v>
      </c>
      <c r="AL97" s="151">
        <f t="shared" si="33"/>
        <v>0</v>
      </c>
      <c r="AM97" s="151">
        <f t="shared" si="33"/>
        <v>0</v>
      </c>
      <c r="AN97" s="151">
        <f t="shared" si="33"/>
        <v>0</v>
      </c>
      <c r="AO97" s="151">
        <f t="shared" si="33"/>
        <v>0</v>
      </c>
      <c r="AP97" s="152">
        <f t="shared" si="33"/>
        <v>0</v>
      </c>
      <c r="AQ97" s="97"/>
      <c r="AR97" s="152">
        <f t="shared" si="9"/>
        <v>82776</v>
      </c>
      <c r="AS97" s="97"/>
    </row>
    <row r="98" spans="1:45" ht="15.6">
      <c r="A98" s="123" t="s">
        <v>68</v>
      </c>
      <c r="B98" s="137" t="s">
        <v>54</v>
      </c>
      <c r="C98" s="153">
        <f t="shared" ref="C98:AP98" si="34">C58*$A$101</f>
        <v>41388</v>
      </c>
      <c r="D98" s="154">
        <f t="shared" si="34"/>
        <v>41388</v>
      </c>
      <c r="E98" s="154">
        <f t="shared" si="34"/>
        <v>0</v>
      </c>
      <c r="F98" s="154">
        <f t="shared" si="34"/>
        <v>0</v>
      </c>
      <c r="G98" s="154">
        <f t="shared" si="34"/>
        <v>0</v>
      </c>
      <c r="H98" s="154">
        <f t="shared" si="34"/>
        <v>0</v>
      </c>
      <c r="I98" s="154">
        <f t="shared" si="34"/>
        <v>0</v>
      </c>
      <c r="J98" s="154">
        <f t="shared" si="34"/>
        <v>0</v>
      </c>
      <c r="K98" s="154">
        <f t="shared" si="34"/>
        <v>0</v>
      </c>
      <c r="L98" s="154">
        <f t="shared" si="34"/>
        <v>0</v>
      </c>
      <c r="M98" s="154">
        <f t="shared" si="34"/>
        <v>0</v>
      </c>
      <c r="N98" s="154">
        <f t="shared" si="34"/>
        <v>0</v>
      </c>
      <c r="O98" s="154">
        <f t="shared" si="34"/>
        <v>0</v>
      </c>
      <c r="P98" s="154">
        <f t="shared" si="34"/>
        <v>0</v>
      </c>
      <c r="Q98" s="154">
        <f t="shared" si="34"/>
        <v>0</v>
      </c>
      <c r="R98" s="154">
        <f t="shared" si="34"/>
        <v>0</v>
      </c>
      <c r="S98" s="154">
        <f t="shared" si="34"/>
        <v>0</v>
      </c>
      <c r="T98" s="154">
        <f t="shared" si="34"/>
        <v>0</v>
      </c>
      <c r="U98" s="154">
        <f t="shared" si="34"/>
        <v>0</v>
      </c>
      <c r="V98" s="154">
        <f t="shared" si="34"/>
        <v>0</v>
      </c>
      <c r="W98" s="154">
        <f t="shared" si="34"/>
        <v>0</v>
      </c>
      <c r="X98" s="154">
        <f t="shared" si="34"/>
        <v>0</v>
      </c>
      <c r="Y98" s="154">
        <f t="shared" si="34"/>
        <v>0</v>
      </c>
      <c r="Z98" s="154">
        <f t="shared" si="34"/>
        <v>0</v>
      </c>
      <c r="AA98" s="154">
        <f t="shared" si="34"/>
        <v>0</v>
      </c>
      <c r="AB98" s="154">
        <f t="shared" si="34"/>
        <v>0</v>
      </c>
      <c r="AC98" s="154">
        <f t="shared" si="34"/>
        <v>0</v>
      </c>
      <c r="AD98" s="154">
        <f t="shared" si="34"/>
        <v>0</v>
      </c>
      <c r="AE98" s="154">
        <f t="shared" si="34"/>
        <v>0</v>
      </c>
      <c r="AF98" s="154">
        <f t="shared" si="34"/>
        <v>0</v>
      </c>
      <c r="AG98" s="154">
        <f t="shared" si="34"/>
        <v>0</v>
      </c>
      <c r="AH98" s="154">
        <f t="shared" si="34"/>
        <v>0</v>
      </c>
      <c r="AI98" s="154">
        <f t="shared" si="34"/>
        <v>0</v>
      </c>
      <c r="AJ98" s="154">
        <f t="shared" si="34"/>
        <v>0</v>
      </c>
      <c r="AK98" s="154">
        <f t="shared" si="34"/>
        <v>0</v>
      </c>
      <c r="AL98" s="154">
        <f t="shared" si="34"/>
        <v>0</v>
      </c>
      <c r="AM98" s="154">
        <f t="shared" si="34"/>
        <v>0</v>
      </c>
      <c r="AN98" s="154">
        <f t="shared" si="34"/>
        <v>0</v>
      </c>
      <c r="AO98" s="154">
        <f t="shared" si="34"/>
        <v>0</v>
      </c>
      <c r="AP98" s="155">
        <f t="shared" si="34"/>
        <v>0</v>
      </c>
      <c r="AQ98" s="97"/>
      <c r="AR98" s="155">
        <f t="shared" si="9"/>
        <v>82776</v>
      </c>
      <c r="AS98" s="97"/>
    </row>
    <row r="99" spans="1:45" ht="15.6">
      <c r="A99" s="123"/>
      <c r="B99" s="137" t="s">
        <v>55</v>
      </c>
      <c r="C99" s="153">
        <f t="shared" ref="C99:AP99" si="35">C59*$A$101</f>
        <v>51735</v>
      </c>
      <c r="D99" s="154">
        <f t="shared" si="35"/>
        <v>51735</v>
      </c>
      <c r="E99" s="154">
        <f t="shared" si="35"/>
        <v>0</v>
      </c>
      <c r="F99" s="154">
        <f t="shared" si="35"/>
        <v>0</v>
      </c>
      <c r="G99" s="154">
        <f t="shared" si="35"/>
        <v>0</v>
      </c>
      <c r="H99" s="154">
        <f t="shared" si="35"/>
        <v>0</v>
      </c>
      <c r="I99" s="154">
        <f t="shared" si="35"/>
        <v>0</v>
      </c>
      <c r="J99" s="154">
        <f t="shared" si="35"/>
        <v>0</v>
      </c>
      <c r="K99" s="154">
        <f t="shared" si="35"/>
        <v>0</v>
      </c>
      <c r="L99" s="154">
        <f t="shared" si="35"/>
        <v>0</v>
      </c>
      <c r="M99" s="154">
        <f t="shared" si="35"/>
        <v>0</v>
      </c>
      <c r="N99" s="154">
        <f t="shared" si="35"/>
        <v>0</v>
      </c>
      <c r="O99" s="154">
        <f t="shared" si="35"/>
        <v>0</v>
      </c>
      <c r="P99" s="154">
        <f t="shared" si="35"/>
        <v>0</v>
      </c>
      <c r="Q99" s="154">
        <f t="shared" si="35"/>
        <v>0</v>
      </c>
      <c r="R99" s="154">
        <f t="shared" si="35"/>
        <v>0</v>
      </c>
      <c r="S99" s="154">
        <f t="shared" si="35"/>
        <v>0</v>
      </c>
      <c r="T99" s="154">
        <f t="shared" si="35"/>
        <v>0</v>
      </c>
      <c r="U99" s="154">
        <f t="shared" si="35"/>
        <v>0</v>
      </c>
      <c r="V99" s="154">
        <f t="shared" si="35"/>
        <v>0</v>
      </c>
      <c r="W99" s="154">
        <f t="shared" si="35"/>
        <v>0</v>
      </c>
      <c r="X99" s="154">
        <f t="shared" si="35"/>
        <v>0</v>
      </c>
      <c r="Y99" s="154">
        <f t="shared" si="35"/>
        <v>0</v>
      </c>
      <c r="Z99" s="154">
        <f t="shared" si="35"/>
        <v>0</v>
      </c>
      <c r="AA99" s="154">
        <f t="shared" si="35"/>
        <v>0</v>
      </c>
      <c r="AB99" s="154">
        <f t="shared" si="35"/>
        <v>0</v>
      </c>
      <c r="AC99" s="154">
        <f t="shared" si="35"/>
        <v>0</v>
      </c>
      <c r="AD99" s="154">
        <f t="shared" si="35"/>
        <v>0</v>
      </c>
      <c r="AE99" s="154">
        <f t="shared" si="35"/>
        <v>0</v>
      </c>
      <c r="AF99" s="154">
        <f t="shared" si="35"/>
        <v>0</v>
      </c>
      <c r="AG99" s="154">
        <f t="shared" si="35"/>
        <v>0</v>
      </c>
      <c r="AH99" s="154">
        <f t="shared" si="35"/>
        <v>0</v>
      </c>
      <c r="AI99" s="154">
        <f t="shared" si="35"/>
        <v>0</v>
      </c>
      <c r="AJ99" s="154">
        <f t="shared" si="35"/>
        <v>0</v>
      </c>
      <c r="AK99" s="154">
        <f t="shared" si="35"/>
        <v>0</v>
      </c>
      <c r="AL99" s="154">
        <f t="shared" si="35"/>
        <v>0</v>
      </c>
      <c r="AM99" s="154">
        <f t="shared" si="35"/>
        <v>0</v>
      </c>
      <c r="AN99" s="154">
        <f t="shared" si="35"/>
        <v>0</v>
      </c>
      <c r="AO99" s="154">
        <f t="shared" si="35"/>
        <v>0</v>
      </c>
      <c r="AP99" s="155">
        <f t="shared" si="35"/>
        <v>0</v>
      </c>
      <c r="AQ99" s="97"/>
      <c r="AR99" s="155">
        <f t="shared" si="9"/>
        <v>103470</v>
      </c>
      <c r="AS99" s="97"/>
    </row>
    <row r="100" spans="1:45" ht="15.6">
      <c r="A100" s="123"/>
      <c r="B100" s="137" t="s">
        <v>56</v>
      </c>
      <c r="C100" s="153">
        <f t="shared" ref="C100:AP100" si="36">C60*$A$101</f>
        <v>31041</v>
      </c>
      <c r="D100" s="154">
        <f t="shared" si="36"/>
        <v>31041</v>
      </c>
      <c r="E100" s="154">
        <f t="shared" si="36"/>
        <v>0</v>
      </c>
      <c r="F100" s="154">
        <f t="shared" si="36"/>
        <v>0</v>
      </c>
      <c r="G100" s="154">
        <f t="shared" si="36"/>
        <v>0</v>
      </c>
      <c r="H100" s="154">
        <f t="shared" si="36"/>
        <v>0</v>
      </c>
      <c r="I100" s="154">
        <f t="shared" si="36"/>
        <v>0</v>
      </c>
      <c r="J100" s="154">
        <f t="shared" si="36"/>
        <v>0</v>
      </c>
      <c r="K100" s="154">
        <f t="shared" si="36"/>
        <v>0</v>
      </c>
      <c r="L100" s="154">
        <f t="shared" si="36"/>
        <v>0</v>
      </c>
      <c r="M100" s="154">
        <f t="shared" si="36"/>
        <v>0</v>
      </c>
      <c r="N100" s="154">
        <f t="shared" si="36"/>
        <v>0</v>
      </c>
      <c r="O100" s="154">
        <f t="shared" si="36"/>
        <v>0</v>
      </c>
      <c r="P100" s="154">
        <f t="shared" si="36"/>
        <v>0</v>
      </c>
      <c r="Q100" s="154">
        <f t="shared" si="36"/>
        <v>0</v>
      </c>
      <c r="R100" s="154">
        <f t="shared" si="36"/>
        <v>0</v>
      </c>
      <c r="S100" s="154">
        <f t="shared" si="36"/>
        <v>0</v>
      </c>
      <c r="T100" s="154">
        <f t="shared" si="36"/>
        <v>0</v>
      </c>
      <c r="U100" s="154">
        <f t="shared" si="36"/>
        <v>0</v>
      </c>
      <c r="V100" s="154">
        <f t="shared" si="36"/>
        <v>0</v>
      </c>
      <c r="W100" s="154">
        <f t="shared" si="36"/>
        <v>0</v>
      </c>
      <c r="X100" s="154">
        <f t="shared" si="36"/>
        <v>0</v>
      </c>
      <c r="Y100" s="154">
        <f t="shared" si="36"/>
        <v>0</v>
      </c>
      <c r="Z100" s="154">
        <f t="shared" si="36"/>
        <v>0</v>
      </c>
      <c r="AA100" s="154">
        <f t="shared" si="36"/>
        <v>0</v>
      </c>
      <c r="AB100" s="154">
        <f t="shared" si="36"/>
        <v>0</v>
      </c>
      <c r="AC100" s="154">
        <f t="shared" si="36"/>
        <v>0</v>
      </c>
      <c r="AD100" s="154">
        <f t="shared" si="36"/>
        <v>0</v>
      </c>
      <c r="AE100" s="154">
        <f t="shared" si="36"/>
        <v>0</v>
      </c>
      <c r="AF100" s="154">
        <f t="shared" si="36"/>
        <v>0</v>
      </c>
      <c r="AG100" s="154">
        <f t="shared" si="36"/>
        <v>0</v>
      </c>
      <c r="AH100" s="154">
        <f t="shared" si="36"/>
        <v>0</v>
      </c>
      <c r="AI100" s="154">
        <f t="shared" si="36"/>
        <v>0</v>
      </c>
      <c r="AJ100" s="154">
        <f t="shared" si="36"/>
        <v>0</v>
      </c>
      <c r="AK100" s="154">
        <f t="shared" si="36"/>
        <v>0</v>
      </c>
      <c r="AL100" s="154">
        <f t="shared" si="36"/>
        <v>0</v>
      </c>
      <c r="AM100" s="154">
        <f t="shared" si="36"/>
        <v>0</v>
      </c>
      <c r="AN100" s="154">
        <f t="shared" si="36"/>
        <v>0</v>
      </c>
      <c r="AO100" s="154">
        <f t="shared" si="36"/>
        <v>0</v>
      </c>
      <c r="AP100" s="155">
        <f t="shared" si="36"/>
        <v>0</v>
      </c>
      <c r="AQ100" s="97"/>
      <c r="AR100" s="155">
        <f t="shared" si="9"/>
        <v>62082</v>
      </c>
      <c r="AS100" s="97"/>
    </row>
    <row r="101" spans="1:45" ht="15.6">
      <c r="A101" s="142">
        <v>10347</v>
      </c>
      <c r="B101" s="100" t="s">
        <v>57</v>
      </c>
      <c r="C101" s="153">
        <f t="shared" ref="C101:AP101" si="37">C61*$A$101</f>
        <v>20694</v>
      </c>
      <c r="D101" s="154">
        <f t="shared" si="37"/>
        <v>20694</v>
      </c>
      <c r="E101" s="154">
        <f t="shared" si="37"/>
        <v>0</v>
      </c>
      <c r="F101" s="154">
        <f t="shared" si="37"/>
        <v>0</v>
      </c>
      <c r="G101" s="154">
        <f t="shared" si="37"/>
        <v>0</v>
      </c>
      <c r="H101" s="154">
        <f t="shared" si="37"/>
        <v>0</v>
      </c>
      <c r="I101" s="209">
        <f t="shared" si="37"/>
        <v>0</v>
      </c>
      <c r="J101" s="154">
        <f t="shared" si="37"/>
        <v>0</v>
      </c>
      <c r="K101" s="154">
        <f t="shared" si="37"/>
        <v>0</v>
      </c>
      <c r="L101" s="154">
        <f t="shared" si="37"/>
        <v>0</v>
      </c>
      <c r="M101" s="154">
        <f t="shared" si="37"/>
        <v>0</v>
      </c>
      <c r="N101" s="154">
        <f t="shared" si="37"/>
        <v>0</v>
      </c>
      <c r="O101" s="154">
        <f t="shared" si="37"/>
        <v>0</v>
      </c>
      <c r="P101" s="154">
        <f t="shared" si="37"/>
        <v>0</v>
      </c>
      <c r="Q101" s="154">
        <f t="shared" si="37"/>
        <v>0</v>
      </c>
      <c r="R101" s="154">
        <f t="shared" si="37"/>
        <v>0</v>
      </c>
      <c r="S101" s="154">
        <f t="shared" si="37"/>
        <v>0</v>
      </c>
      <c r="T101" s="154">
        <f t="shared" si="37"/>
        <v>0</v>
      </c>
      <c r="U101" s="154">
        <f t="shared" si="37"/>
        <v>0</v>
      </c>
      <c r="V101" s="154">
        <f t="shared" si="37"/>
        <v>0</v>
      </c>
      <c r="W101" s="154">
        <f t="shared" si="37"/>
        <v>0</v>
      </c>
      <c r="X101" s="154">
        <f t="shared" si="37"/>
        <v>0</v>
      </c>
      <c r="Y101" s="154">
        <f t="shared" si="37"/>
        <v>0</v>
      </c>
      <c r="Z101" s="154">
        <f t="shared" si="37"/>
        <v>0</v>
      </c>
      <c r="AA101" s="154">
        <f t="shared" si="37"/>
        <v>0</v>
      </c>
      <c r="AB101" s="154">
        <f t="shared" si="37"/>
        <v>0</v>
      </c>
      <c r="AC101" s="154">
        <f t="shared" si="37"/>
        <v>0</v>
      </c>
      <c r="AD101" s="154">
        <f t="shared" si="37"/>
        <v>0</v>
      </c>
      <c r="AE101" s="154">
        <f t="shared" si="37"/>
        <v>0</v>
      </c>
      <c r="AF101" s="154">
        <f t="shared" si="37"/>
        <v>0</v>
      </c>
      <c r="AG101" s="154">
        <f t="shared" si="37"/>
        <v>0</v>
      </c>
      <c r="AH101" s="154">
        <f t="shared" si="37"/>
        <v>0</v>
      </c>
      <c r="AI101" s="154">
        <f t="shared" si="37"/>
        <v>0</v>
      </c>
      <c r="AJ101" s="154">
        <f t="shared" si="37"/>
        <v>0</v>
      </c>
      <c r="AK101" s="154">
        <f t="shared" si="37"/>
        <v>0</v>
      </c>
      <c r="AL101" s="154">
        <f t="shared" si="37"/>
        <v>0</v>
      </c>
      <c r="AM101" s="154">
        <f t="shared" si="37"/>
        <v>0</v>
      </c>
      <c r="AN101" s="154">
        <f t="shared" si="37"/>
        <v>0</v>
      </c>
      <c r="AO101" s="154">
        <f t="shared" si="37"/>
        <v>0</v>
      </c>
      <c r="AP101" s="155">
        <f t="shared" si="37"/>
        <v>0</v>
      </c>
      <c r="AQ101" s="97"/>
      <c r="AR101" s="155">
        <f t="shared" si="9"/>
        <v>41388</v>
      </c>
      <c r="AS101" s="97"/>
    </row>
    <row r="102" spans="1:45" ht="15.6">
      <c r="A102" s="123"/>
      <c r="B102" s="132" t="s">
        <v>2</v>
      </c>
      <c r="C102" s="133">
        <f t="shared" ref="C102:AP102" si="38">SUM(C97:C101)</f>
        <v>186246</v>
      </c>
      <c r="D102" s="134">
        <f t="shared" si="38"/>
        <v>186246</v>
      </c>
      <c r="E102" s="134">
        <f t="shared" si="38"/>
        <v>0</v>
      </c>
      <c r="F102" s="134">
        <f t="shared" si="38"/>
        <v>0</v>
      </c>
      <c r="G102" s="134">
        <f t="shared" si="38"/>
        <v>0</v>
      </c>
      <c r="H102" s="134">
        <f t="shared" si="38"/>
        <v>0</v>
      </c>
      <c r="I102" s="208">
        <f t="shared" si="38"/>
        <v>0</v>
      </c>
      <c r="J102" s="134">
        <f t="shared" si="38"/>
        <v>0</v>
      </c>
      <c r="K102" s="134">
        <f t="shared" si="38"/>
        <v>0</v>
      </c>
      <c r="L102" s="134">
        <f t="shared" si="38"/>
        <v>0</v>
      </c>
      <c r="M102" s="134">
        <f t="shared" si="38"/>
        <v>0</v>
      </c>
      <c r="N102" s="134">
        <f t="shared" si="38"/>
        <v>0</v>
      </c>
      <c r="O102" s="134">
        <f t="shared" si="38"/>
        <v>0</v>
      </c>
      <c r="P102" s="134">
        <f t="shared" si="38"/>
        <v>0</v>
      </c>
      <c r="Q102" s="134">
        <f t="shared" si="38"/>
        <v>0</v>
      </c>
      <c r="R102" s="134">
        <f t="shared" si="38"/>
        <v>0</v>
      </c>
      <c r="S102" s="134">
        <f t="shared" si="38"/>
        <v>0</v>
      </c>
      <c r="T102" s="134">
        <f t="shared" si="38"/>
        <v>0</v>
      </c>
      <c r="U102" s="134">
        <f t="shared" si="38"/>
        <v>0</v>
      </c>
      <c r="V102" s="134">
        <f t="shared" si="38"/>
        <v>0</v>
      </c>
      <c r="W102" s="134">
        <f t="shared" si="38"/>
        <v>0</v>
      </c>
      <c r="X102" s="134">
        <f t="shared" si="38"/>
        <v>0</v>
      </c>
      <c r="Y102" s="134">
        <f t="shared" si="38"/>
        <v>0</v>
      </c>
      <c r="Z102" s="134">
        <f t="shared" si="38"/>
        <v>0</v>
      </c>
      <c r="AA102" s="134">
        <f t="shared" si="38"/>
        <v>0</v>
      </c>
      <c r="AB102" s="134">
        <f t="shared" si="38"/>
        <v>0</v>
      </c>
      <c r="AC102" s="134">
        <f t="shared" si="38"/>
        <v>0</v>
      </c>
      <c r="AD102" s="134">
        <f t="shared" si="38"/>
        <v>0</v>
      </c>
      <c r="AE102" s="134">
        <f t="shared" si="38"/>
        <v>0</v>
      </c>
      <c r="AF102" s="134">
        <f t="shared" si="38"/>
        <v>0</v>
      </c>
      <c r="AG102" s="134">
        <f t="shared" si="38"/>
        <v>0</v>
      </c>
      <c r="AH102" s="134">
        <f t="shared" si="38"/>
        <v>0</v>
      </c>
      <c r="AI102" s="134">
        <f t="shared" si="38"/>
        <v>0</v>
      </c>
      <c r="AJ102" s="134">
        <f t="shared" si="38"/>
        <v>0</v>
      </c>
      <c r="AK102" s="134">
        <f t="shared" si="38"/>
        <v>0</v>
      </c>
      <c r="AL102" s="134">
        <f t="shared" si="38"/>
        <v>0</v>
      </c>
      <c r="AM102" s="134">
        <f t="shared" si="38"/>
        <v>0</v>
      </c>
      <c r="AN102" s="134">
        <f t="shared" si="38"/>
        <v>0</v>
      </c>
      <c r="AO102" s="134">
        <f t="shared" si="38"/>
        <v>0</v>
      </c>
      <c r="AP102" s="136">
        <f t="shared" si="38"/>
        <v>0</v>
      </c>
      <c r="AQ102" s="97"/>
      <c r="AR102" s="136">
        <f>SUM(AR97:AR101)</f>
        <v>372492</v>
      </c>
      <c r="AS102" s="97"/>
    </row>
    <row r="103" spans="1:45" ht="15.6">
      <c r="A103" s="71"/>
      <c r="B103" s="87" t="s">
        <v>51</v>
      </c>
      <c r="C103" s="150">
        <f>C63*$A$107</f>
        <v>96400</v>
      </c>
      <c r="D103" s="151">
        <f t="shared" ref="D103:AP103" si="39">D63*$A$107</f>
        <v>72300</v>
      </c>
      <c r="E103" s="151">
        <f t="shared" si="39"/>
        <v>0</v>
      </c>
      <c r="F103" s="151">
        <f t="shared" si="39"/>
        <v>0</v>
      </c>
      <c r="G103" s="151">
        <f t="shared" si="39"/>
        <v>0</v>
      </c>
      <c r="H103" s="151">
        <f t="shared" si="39"/>
        <v>0</v>
      </c>
      <c r="I103" s="151">
        <f t="shared" si="39"/>
        <v>0</v>
      </c>
      <c r="J103" s="151">
        <f t="shared" si="39"/>
        <v>0</v>
      </c>
      <c r="K103" s="151">
        <f t="shared" si="39"/>
        <v>0</v>
      </c>
      <c r="L103" s="151">
        <f t="shared" si="39"/>
        <v>0</v>
      </c>
      <c r="M103" s="151">
        <f t="shared" si="39"/>
        <v>0</v>
      </c>
      <c r="N103" s="151">
        <f t="shared" si="39"/>
        <v>0</v>
      </c>
      <c r="O103" s="151">
        <f t="shared" si="39"/>
        <v>0</v>
      </c>
      <c r="P103" s="151">
        <f t="shared" si="39"/>
        <v>0</v>
      </c>
      <c r="Q103" s="151">
        <f t="shared" si="39"/>
        <v>0</v>
      </c>
      <c r="R103" s="151">
        <f t="shared" si="39"/>
        <v>0</v>
      </c>
      <c r="S103" s="151">
        <f t="shared" si="39"/>
        <v>0</v>
      </c>
      <c r="T103" s="151">
        <f t="shared" si="39"/>
        <v>0</v>
      </c>
      <c r="U103" s="151">
        <f t="shared" si="39"/>
        <v>0</v>
      </c>
      <c r="V103" s="151">
        <f t="shared" si="39"/>
        <v>0</v>
      </c>
      <c r="W103" s="151">
        <f t="shared" si="39"/>
        <v>0</v>
      </c>
      <c r="X103" s="151">
        <f t="shared" si="39"/>
        <v>0</v>
      </c>
      <c r="Y103" s="151">
        <f t="shared" si="39"/>
        <v>0</v>
      </c>
      <c r="Z103" s="151">
        <f t="shared" si="39"/>
        <v>0</v>
      </c>
      <c r="AA103" s="151">
        <f t="shared" si="39"/>
        <v>0</v>
      </c>
      <c r="AB103" s="151">
        <f t="shared" si="39"/>
        <v>0</v>
      </c>
      <c r="AC103" s="151">
        <f t="shared" si="39"/>
        <v>0</v>
      </c>
      <c r="AD103" s="151">
        <f t="shared" si="39"/>
        <v>0</v>
      </c>
      <c r="AE103" s="151">
        <f t="shared" si="39"/>
        <v>0</v>
      </c>
      <c r="AF103" s="151">
        <f t="shared" si="39"/>
        <v>0</v>
      </c>
      <c r="AG103" s="151">
        <f t="shared" si="39"/>
        <v>0</v>
      </c>
      <c r="AH103" s="151">
        <f t="shared" si="39"/>
        <v>0</v>
      </c>
      <c r="AI103" s="151">
        <f t="shared" si="39"/>
        <v>0</v>
      </c>
      <c r="AJ103" s="151">
        <f t="shared" si="39"/>
        <v>0</v>
      </c>
      <c r="AK103" s="151">
        <f t="shared" si="39"/>
        <v>0</v>
      </c>
      <c r="AL103" s="151">
        <f t="shared" si="39"/>
        <v>0</v>
      </c>
      <c r="AM103" s="151">
        <f t="shared" si="39"/>
        <v>0</v>
      </c>
      <c r="AN103" s="151">
        <f t="shared" si="39"/>
        <v>0</v>
      </c>
      <c r="AO103" s="151">
        <f t="shared" si="39"/>
        <v>0</v>
      </c>
      <c r="AP103" s="152">
        <f t="shared" si="39"/>
        <v>0</v>
      </c>
      <c r="AQ103" s="97"/>
      <c r="AR103" s="155">
        <f t="shared" si="9"/>
        <v>168700</v>
      </c>
      <c r="AS103" s="97"/>
    </row>
    <row r="104" spans="1:45" ht="15.6">
      <c r="A104" s="123" t="s">
        <v>69</v>
      </c>
      <c r="B104" s="137" t="s">
        <v>54</v>
      </c>
      <c r="C104" s="153">
        <f t="shared" ref="C104:AP104" si="40">C64*$A$107</f>
        <v>96400</v>
      </c>
      <c r="D104" s="154">
        <f t="shared" si="40"/>
        <v>72300</v>
      </c>
      <c r="E104" s="154">
        <f t="shared" si="40"/>
        <v>0</v>
      </c>
      <c r="F104" s="154">
        <f t="shared" si="40"/>
        <v>0</v>
      </c>
      <c r="G104" s="154">
        <f t="shared" si="40"/>
        <v>0</v>
      </c>
      <c r="H104" s="154">
        <f t="shared" si="40"/>
        <v>0</v>
      </c>
      <c r="I104" s="154">
        <f t="shared" si="40"/>
        <v>0</v>
      </c>
      <c r="J104" s="154">
        <f t="shared" si="40"/>
        <v>0</v>
      </c>
      <c r="K104" s="154">
        <f t="shared" si="40"/>
        <v>0</v>
      </c>
      <c r="L104" s="154">
        <f t="shared" si="40"/>
        <v>0</v>
      </c>
      <c r="M104" s="154">
        <f t="shared" si="40"/>
        <v>0</v>
      </c>
      <c r="N104" s="154">
        <f t="shared" si="40"/>
        <v>0</v>
      </c>
      <c r="O104" s="154">
        <f t="shared" si="40"/>
        <v>0</v>
      </c>
      <c r="P104" s="154">
        <f t="shared" si="40"/>
        <v>0</v>
      </c>
      <c r="Q104" s="154">
        <f t="shared" si="40"/>
        <v>0</v>
      </c>
      <c r="R104" s="154">
        <f t="shared" si="40"/>
        <v>0</v>
      </c>
      <c r="S104" s="154">
        <f t="shared" si="40"/>
        <v>0</v>
      </c>
      <c r="T104" s="154">
        <f t="shared" si="40"/>
        <v>0</v>
      </c>
      <c r="U104" s="154">
        <f t="shared" si="40"/>
        <v>0</v>
      </c>
      <c r="V104" s="154">
        <f t="shared" si="40"/>
        <v>0</v>
      </c>
      <c r="W104" s="154">
        <f t="shared" si="40"/>
        <v>0</v>
      </c>
      <c r="X104" s="154">
        <f t="shared" si="40"/>
        <v>0</v>
      </c>
      <c r="Y104" s="154">
        <f t="shared" si="40"/>
        <v>0</v>
      </c>
      <c r="Z104" s="154">
        <f t="shared" si="40"/>
        <v>0</v>
      </c>
      <c r="AA104" s="154">
        <f t="shared" si="40"/>
        <v>0</v>
      </c>
      <c r="AB104" s="154">
        <f t="shared" si="40"/>
        <v>0</v>
      </c>
      <c r="AC104" s="154">
        <f t="shared" si="40"/>
        <v>0</v>
      </c>
      <c r="AD104" s="154">
        <f t="shared" si="40"/>
        <v>0</v>
      </c>
      <c r="AE104" s="154">
        <f t="shared" si="40"/>
        <v>0</v>
      </c>
      <c r="AF104" s="154">
        <f t="shared" si="40"/>
        <v>0</v>
      </c>
      <c r="AG104" s="154">
        <f t="shared" si="40"/>
        <v>0</v>
      </c>
      <c r="AH104" s="154">
        <f t="shared" si="40"/>
        <v>0</v>
      </c>
      <c r="AI104" s="154">
        <f t="shared" si="40"/>
        <v>0</v>
      </c>
      <c r="AJ104" s="154">
        <f t="shared" si="40"/>
        <v>0</v>
      </c>
      <c r="AK104" s="154">
        <f t="shared" si="40"/>
        <v>0</v>
      </c>
      <c r="AL104" s="154">
        <f t="shared" si="40"/>
        <v>0</v>
      </c>
      <c r="AM104" s="154">
        <f t="shared" si="40"/>
        <v>0</v>
      </c>
      <c r="AN104" s="154">
        <f t="shared" si="40"/>
        <v>0</v>
      </c>
      <c r="AO104" s="154">
        <f t="shared" si="40"/>
        <v>0</v>
      </c>
      <c r="AP104" s="155">
        <f t="shared" si="40"/>
        <v>0</v>
      </c>
      <c r="AQ104" s="97"/>
      <c r="AR104" s="155">
        <f t="shared" si="9"/>
        <v>168700</v>
      </c>
      <c r="AS104" s="97"/>
    </row>
    <row r="105" spans="1:45" ht="15.6">
      <c r="A105" s="123"/>
      <c r="B105" s="137" t="s">
        <v>55</v>
      </c>
      <c r="C105" s="153">
        <f t="shared" ref="C105:AP105" si="41">C65*$A$107</f>
        <v>72300</v>
      </c>
      <c r="D105" s="154">
        <f t="shared" si="41"/>
        <v>72300</v>
      </c>
      <c r="E105" s="154">
        <f t="shared" si="41"/>
        <v>0</v>
      </c>
      <c r="F105" s="154">
        <f t="shared" si="41"/>
        <v>0</v>
      </c>
      <c r="G105" s="154">
        <f t="shared" si="41"/>
        <v>0</v>
      </c>
      <c r="H105" s="154">
        <f t="shared" si="41"/>
        <v>0</v>
      </c>
      <c r="I105" s="154">
        <f t="shared" si="41"/>
        <v>0</v>
      </c>
      <c r="J105" s="154">
        <f t="shared" si="41"/>
        <v>0</v>
      </c>
      <c r="K105" s="154">
        <f t="shared" si="41"/>
        <v>0</v>
      </c>
      <c r="L105" s="154">
        <f t="shared" si="41"/>
        <v>0</v>
      </c>
      <c r="M105" s="154">
        <f t="shared" si="41"/>
        <v>0</v>
      </c>
      <c r="N105" s="154">
        <f t="shared" si="41"/>
        <v>0</v>
      </c>
      <c r="O105" s="154">
        <f t="shared" si="41"/>
        <v>0</v>
      </c>
      <c r="P105" s="154">
        <f t="shared" si="41"/>
        <v>0</v>
      </c>
      <c r="Q105" s="154">
        <f t="shared" si="41"/>
        <v>0</v>
      </c>
      <c r="R105" s="154">
        <f t="shared" si="41"/>
        <v>0</v>
      </c>
      <c r="S105" s="154">
        <f t="shared" si="41"/>
        <v>0</v>
      </c>
      <c r="T105" s="154">
        <f t="shared" si="41"/>
        <v>0</v>
      </c>
      <c r="U105" s="154">
        <f t="shared" si="41"/>
        <v>0</v>
      </c>
      <c r="V105" s="154">
        <f t="shared" si="41"/>
        <v>0</v>
      </c>
      <c r="W105" s="154">
        <f t="shared" si="41"/>
        <v>0</v>
      </c>
      <c r="X105" s="154">
        <f t="shared" si="41"/>
        <v>0</v>
      </c>
      <c r="Y105" s="154">
        <f t="shared" si="41"/>
        <v>0</v>
      </c>
      <c r="Z105" s="154">
        <f t="shared" si="41"/>
        <v>0</v>
      </c>
      <c r="AA105" s="154">
        <f t="shared" si="41"/>
        <v>0</v>
      </c>
      <c r="AB105" s="154">
        <f t="shared" si="41"/>
        <v>0</v>
      </c>
      <c r="AC105" s="154">
        <f t="shared" si="41"/>
        <v>0</v>
      </c>
      <c r="AD105" s="154">
        <f t="shared" si="41"/>
        <v>0</v>
      </c>
      <c r="AE105" s="154">
        <f t="shared" si="41"/>
        <v>0</v>
      </c>
      <c r="AF105" s="154">
        <f t="shared" si="41"/>
        <v>0</v>
      </c>
      <c r="AG105" s="154">
        <f t="shared" si="41"/>
        <v>0</v>
      </c>
      <c r="AH105" s="154">
        <f t="shared" si="41"/>
        <v>0</v>
      </c>
      <c r="AI105" s="154">
        <f t="shared" si="41"/>
        <v>0</v>
      </c>
      <c r="AJ105" s="154">
        <f t="shared" si="41"/>
        <v>0</v>
      </c>
      <c r="AK105" s="154">
        <f t="shared" si="41"/>
        <v>0</v>
      </c>
      <c r="AL105" s="154">
        <f t="shared" si="41"/>
        <v>0</v>
      </c>
      <c r="AM105" s="154">
        <f t="shared" si="41"/>
        <v>0</v>
      </c>
      <c r="AN105" s="154">
        <f t="shared" si="41"/>
        <v>0</v>
      </c>
      <c r="AO105" s="154">
        <f t="shared" si="41"/>
        <v>0</v>
      </c>
      <c r="AP105" s="155">
        <f t="shared" si="41"/>
        <v>0</v>
      </c>
      <c r="AQ105" s="97"/>
      <c r="AR105" s="155">
        <f t="shared" si="9"/>
        <v>144600</v>
      </c>
      <c r="AS105" s="97"/>
    </row>
    <row r="106" spans="1:45" ht="15.6">
      <c r="A106" s="123"/>
      <c r="B106" s="137" t="s">
        <v>56</v>
      </c>
      <c r="C106" s="153">
        <f t="shared" ref="C106:AP106" si="42">C66*$A$107</f>
        <v>72300</v>
      </c>
      <c r="D106" s="154">
        <f t="shared" si="42"/>
        <v>72300</v>
      </c>
      <c r="E106" s="154">
        <f t="shared" si="42"/>
        <v>0</v>
      </c>
      <c r="F106" s="154">
        <f t="shared" si="42"/>
        <v>0</v>
      </c>
      <c r="G106" s="154">
        <f t="shared" si="42"/>
        <v>0</v>
      </c>
      <c r="H106" s="154">
        <f t="shared" si="42"/>
        <v>0</v>
      </c>
      <c r="I106" s="154">
        <f t="shared" si="42"/>
        <v>0</v>
      </c>
      <c r="J106" s="154">
        <f t="shared" si="42"/>
        <v>0</v>
      </c>
      <c r="K106" s="154">
        <f t="shared" si="42"/>
        <v>0</v>
      </c>
      <c r="L106" s="154">
        <f t="shared" si="42"/>
        <v>0</v>
      </c>
      <c r="M106" s="154">
        <f t="shared" si="42"/>
        <v>0</v>
      </c>
      <c r="N106" s="154">
        <f t="shared" si="42"/>
        <v>0</v>
      </c>
      <c r="O106" s="154">
        <f t="shared" si="42"/>
        <v>0</v>
      </c>
      <c r="P106" s="154">
        <f t="shared" si="42"/>
        <v>0</v>
      </c>
      <c r="Q106" s="154">
        <f t="shared" si="42"/>
        <v>0</v>
      </c>
      <c r="R106" s="154">
        <f t="shared" si="42"/>
        <v>0</v>
      </c>
      <c r="S106" s="154">
        <f t="shared" si="42"/>
        <v>0</v>
      </c>
      <c r="T106" s="154">
        <f t="shared" si="42"/>
        <v>0</v>
      </c>
      <c r="U106" s="154">
        <f t="shared" si="42"/>
        <v>0</v>
      </c>
      <c r="V106" s="154">
        <f t="shared" si="42"/>
        <v>0</v>
      </c>
      <c r="W106" s="154">
        <f t="shared" si="42"/>
        <v>0</v>
      </c>
      <c r="X106" s="154">
        <f t="shared" si="42"/>
        <v>0</v>
      </c>
      <c r="Y106" s="154">
        <f t="shared" si="42"/>
        <v>0</v>
      </c>
      <c r="Z106" s="154">
        <f t="shared" si="42"/>
        <v>0</v>
      </c>
      <c r="AA106" s="154">
        <f t="shared" si="42"/>
        <v>0</v>
      </c>
      <c r="AB106" s="154">
        <f t="shared" si="42"/>
        <v>0</v>
      </c>
      <c r="AC106" s="154">
        <f t="shared" si="42"/>
        <v>0</v>
      </c>
      <c r="AD106" s="154">
        <f t="shared" si="42"/>
        <v>0</v>
      </c>
      <c r="AE106" s="154">
        <f t="shared" si="42"/>
        <v>0</v>
      </c>
      <c r="AF106" s="154">
        <f t="shared" si="42"/>
        <v>0</v>
      </c>
      <c r="AG106" s="154">
        <f t="shared" si="42"/>
        <v>0</v>
      </c>
      <c r="AH106" s="154">
        <f t="shared" si="42"/>
        <v>0</v>
      </c>
      <c r="AI106" s="154">
        <f t="shared" si="42"/>
        <v>0</v>
      </c>
      <c r="AJ106" s="154">
        <f t="shared" si="42"/>
        <v>0</v>
      </c>
      <c r="AK106" s="154">
        <f t="shared" si="42"/>
        <v>0</v>
      </c>
      <c r="AL106" s="154">
        <f t="shared" si="42"/>
        <v>0</v>
      </c>
      <c r="AM106" s="154">
        <f t="shared" si="42"/>
        <v>0</v>
      </c>
      <c r="AN106" s="154">
        <f t="shared" si="42"/>
        <v>0</v>
      </c>
      <c r="AO106" s="154">
        <f t="shared" si="42"/>
        <v>0</v>
      </c>
      <c r="AP106" s="155">
        <f t="shared" si="42"/>
        <v>0</v>
      </c>
      <c r="AQ106" s="97"/>
      <c r="AR106" s="155">
        <f t="shared" si="9"/>
        <v>144600</v>
      </c>
      <c r="AS106" s="97"/>
    </row>
    <row r="107" spans="1:45" ht="15.6">
      <c r="A107" s="142">
        <v>24100</v>
      </c>
      <c r="B107" s="100" t="s">
        <v>57</v>
      </c>
      <c r="C107" s="153">
        <f t="shared" ref="C107:AP107" si="43">C67*$A$107</f>
        <v>24100</v>
      </c>
      <c r="D107" s="154">
        <f t="shared" si="43"/>
        <v>0</v>
      </c>
      <c r="E107" s="154">
        <f t="shared" si="43"/>
        <v>0</v>
      </c>
      <c r="F107" s="154">
        <f t="shared" si="43"/>
        <v>0</v>
      </c>
      <c r="G107" s="154">
        <f t="shared" si="43"/>
        <v>0</v>
      </c>
      <c r="H107" s="154">
        <f t="shared" si="43"/>
        <v>0</v>
      </c>
      <c r="I107" s="209">
        <f t="shared" si="43"/>
        <v>0</v>
      </c>
      <c r="J107" s="154">
        <f t="shared" si="43"/>
        <v>0</v>
      </c>
      <c r="K107" s="154">
        <f t="shared" si="43"/>
        <v>0</v>
      </c>
      <c r="L107" s="154">
        <f t="shared" si="43"/>
        <v>0</v>
      </c>
      <c r="M107" s="154">
        <f t="shared" si="43"/>
        <v>0</v>
      </c>
      <c r="N107" s="154">
        <f t="shared" si="43"/>
        <v>0</v>
      </c>
      <c r="O107" s="154">
        <f t="shared" si="43"/>
        <v>0</v>
      </c>
      <c r="P107" s="154">
        <f t="shared" si="43"/>
        <v>0</v>
      </c>
      <c r="Q107" s="154">
        <f t="shared" si="43"/>
        <v>0</v>
      </c>
      <c r="R107" s="154">
        <f t="shared" si="43"/>
        <v>0</v>
      </c>
      <c r="S107" s="154">
        <f t="shared" si="43"/>
        <v>0</v>
      </c>
      <c r="T107" s="154">
        <f t="shared" si="43"/>
        <v>0</v>
      </c>
      <c r="U107" s="154">
        <f t="shared" si="43"/>
        <v>0</v>
      </c>
      <c r="V107" s="154">
        <f t="shared" si="43"/>
        <v>0</v>
      </c>
      <c r="W107" s="154">
        <f t="shared" si="43"/>
        <v>0</v>
      </c>
      <c r="X107" s="154">
        <f t="shared" si="43"/>
        <v>0</v>
      </c>
      <c r="Y107" s="154">
        <f t="shared" si="43"/>
        <v>0</v>
      </c>
      <c r="Z107" s="154">
        <f t="shared" si="43"/>
        <v>0</v>
      </c>
      <c r="AA107" s="154">
        <f t="shared" si="43"/>
        <v>0</v>
      </c>
      <c r="AB107" s="154">
        <f t="shared" si="43"/>
        <v>0</v>
      </c>
      <c r="AC107" s="154">
        <f t="shared" si="43"/>
        <v>0</v>
      </c>
      <c r="AD107" s="154">
        <f t="shared" si="43"/>
        <v>0</v>
      </c>
      <c r="AE107" s="154">
        <f t="shared" si="43"/>
        <v>0</v>
      </c>
      <c r="AF107" s="154">
        <f t="shared" si="43"/>
        <v>0</v>
      </c>
      <c r="AG107" s="154">
        <f t="shared" si="43"/>
        <v>0</v>
      </c>
      <c r="AH107" s="154">
        <f t="shared" si="43"/>
        <v>0</v>
      </c>
      <c r="AI107" s="154">
        <f t="shared" si="43"/>
        <v>0</v>
      </c>
      <c r="AJ107" s="154">
        <f t="shared" si="43"/>
        <v>0</v>
      </c>
      <c r="AK107" s="154">
        <f t="shared" si="43"/>
        <v>0</v>
      </c>
      <c r="AL107" s="154">
        <f t="shared" si="43"/>
        <v>0</v>
      </c>
      <c r="AM107" s="154">
        <f t="shared" si="43"/>
        <v>0</v>
      </c>
      <c r="AN107" s="154">
        <f t="shared" si="43"/>
        <v>0</v>
      </c>
      <c r="AO107" s="154">
        <f t="shared" si="43"/>
        <v>0</v>
      </c>
      <c r="AP107" s="155">
        <f t="shared" si="43"/>
        <v>0</v>
      </c>
      <c r="AQ107" s="97"/>
      <c r="AR107" s="155">
        <f t="shared" si="9"/>
        <v>24100</v>
      </c>
      <c r="AS107" s="97"/>
    </row>
    <row r="108" spans="1:45" ht="15.6">
      <c r="A108" s="73"/>
      <c r="B108" s="132" t="s">
        <v>2</v>
      </c>
      <c r="C108" s="133">
        <f t="shared" ref="C108:AP108" si="44">SUM(C103:C107)</f>
        <v>361500</v>
      </c>
      <c r="D108" s="134">
        <f t="shared" si="44"/>
        <v>289200</v>
      </c>
      <c r="E108" s="134">
        <f t="shared" si="44"/>
        <v>0</v>
      </c>
      <c r="F108" s="134">
        <f t="shared" si="44"/>
        <v>0</v>
      </c>
      <c r="G108" s="134">
        <f t="shared" si="44"/>
        <v>0</v>
      </c>
      <c r="H108" s="134">
        <f t="shared" si="44"/>
        <v>0</v>
      </c>
      <c r="I108" s="135">
        <f t="shared" si="44"/>
        <v>0</v>
      </c>
      <c r="J108" s="134">
        <f t="shared" si="44"/>
        <v>0</v>
      </c>
      <c r="K108" s="134">
        <f t="shared" si="44"/>
        <v>0</v>
      </c>
      <c r="L108" s="134">
        <f t="shared" si="44"/>
        <v>0</v>
      </c>
      <c r="M108" s="134">
        <f t="shared" si="44"/>
        <v>0</v>
      </c>
      <c r="N108" s="134">
        <f t="shared" si="44"/>
        <v>0</v>
      </c>
      <c r="O108" s="134">
        <f t="shared" si="44"/>
        <v>0</v>
      </c>
      <c r="P108" s="134">
        <f t="shared" si="44"/>
        <v>0</v>
      </c>
      <c r="Q108" s="134">
        <f t="shared" si="44"/>
        <v>0</v>
      </c>
      <c r="R108" s="134">
        <f t="shared" si="44"/>
        <v>0</v>
      </c>
      <c r="S108" s="134">
        <f t="shared" si="44"/>
        <v>0</v>
      </c>
      <c r="T108" s="134">
        <f t="shared" si="44"/>
        <v>0</v>
      </c>
      <c r="U108" s="134">
        <f t="shared" si="44"/>
        <v>0</v>
      </c>
      <c r="V108" s="134">
        <f t="shared" si="44"/>
        <v>0</v>
      </c>
      <c r="W108" s="134">
        <f t="shared" si="44"/>
        <v>0</v>
      </c>
      <c r="X108" s="134">
        <f t="shared" si="44"/>
        <v>0</v>
      </c>
      <c r="Y108" s="134">
        <f t="shared" si="44"/>
        <v>0</v>
      </c>
      <c r="Z108" s="134">
        <f t="shared" si="44"/>
        <v>0</v>
      </c>
      <c r="AA108" s="134">
        <f t="shared" si="44"/>
        <v>0</v>
      </c>
      <c r="AB108" s="134">
        <f t="shared" si="44"/>
        <v>0</v>
      </c>
      <c r="AC108" s="134">
        <f t="shared" si="44"/>
        <v>0</v>
      </c>
      <c r="AD108" s="134">
        <f t="shared" si="44"/>
        <v>0</v>
      </c>
      <c r="AE108" s="134">
        <f t="shared" si="44"/>
        <v>0</v>
      </c>
      <c r="AF108" s="134">
        <f t="shared" si="44"/>
        <v>0</v>
      </c>
      <c r="AG108" s="134">
        <f t="shared" si="44"/>
        <v>0</v>
      </c>
      <c r="AH108" s="134">
        <f t="shared" si="44"/>
        <v>0</v>
      </c>
      <c r="AI108" s="134">
        <f t="shared" si="44"/>
        <v>0</v>
      </c>
      <c r="AJ108" s="134">
        <f t="shared" si="44"/>
        <v>0</v>
      </c>
      <c r="AK108" s="134">
        <f t="shared" si="44"/>
        <v>0</v>
      </c>
      <c r="AL108" s="134">
        <f t="shared" si="44"/>
        <v>0</v>
      </c>
      <c r="AM108" s="134">
        <f t="shared" si="44"/>
        <v>0</v>
      </c>
      <c r="AN108" s="134">
        <f t="shared" si="44"/>
        <v>0</v>
      </c>
      <c r="AO108" s="134">
        <f t="shared" si="44"/>
        <v>0</v>
      </c>
      <c r="AP108" s="136">
        <f t="shared" si="44"/>
        <v>0</v>
      </c>
      <c r="AQ108" s="97"/>
      <c r="AR108" s="136">
        <f>SUM(AR103:AR107)</f>
        <v>650700</v>
      </c>
      <c r="AS108" s="97"/>
    </row>
    <row r="109" spans="1:45" ht="15.6">
      <c r="A109" s="85"/>
      <c r="B109" s="69"/>
      <c r="C109" s="69"/>
      <c r="D109" s="69"/>
      <c r="E109" s="69"/>
      <c r="F109" s="69"/>
      <c r="G109" s="69"/>
      <c r="H109" s="69"/>
      <c r="I109" s="98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192"/>
      <c r="AS109" s="97"/>
    </row>
    <row r="110" spans="1:45" ht="15.6">
      <c r="A110" s="76"/>
      <c r="B110" s="68"/>
      <c r="C110" s="74" t="s">
        <v>98</v>
      </c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80"/>
      <c r="AQ110" s="97"/>
      <c r="AR110" s="187"/>
      <c r="AS110" s="97"/>
    </row>
    <row r="111" spans="1:45" ht="15.6">
      <c r="A111" s="139" t="s">
        <v>99</v>
      </c>
      <c r="B111" s="140"/>
      <c r="C111" s="70">
        <v>1</v>
      </c>
      <c r="D111" s="77">
        <v>2</v>
      </c>
      <c r="E111" s="77">
        <v>3</v>
      </c>
      <c r="F111" s="77">
        <v>4</v>
      </c>
      <c r="G111" s="77">
        <v>5</v>
      </c>
      <c r="H111" s="77">
        <v>6</v>
      </c>
      <c r="I111" s="77">
        <v>7</v>
      </c>
      <c r="J111" s="77">
        <v>8</v>
      </c>
      <c r="K111" s="77">
        <v>9</v>
      </c>
      <c r="L111" s="78">
        <v>10</v>
      </c>
      <c r="M111" s="141">
        <v>11</v>
      </c>
      <c r="N111" s="141">
        <v>12</v>
      </c>
      <c r="O111" s="141">
        <v>13</v>
      </c>
      <c r="P111" s="141">
        <v>14</v>
      </c>
      <c r="Q111" s="141">
        <v>15</v>
      </c>
      <c r="R111" s="141">
        <v>16</v>
      </c>
      <c r="S111" s="141">
        <v>17</v>
      </c>
      <c r="T111" s="141">
        <v>18</v>
      </c>
      <c r="U111" s="141">
        <v>19</v>
      </c>
      <c r="V111" s="141">
        <v>20</v>
      </c>
      <c r="W111" s="141">
        <v>21</v>
      </c>
      <c r="X111" s="141">
        <v>22</v>
      </c>
      <c r="Y111" s="141">
        <v>23</v>
      </c>
      <c r="Z111" s="141">
        <v>24</v>
      </c>
      <c r="AA111" s="141">
        <v>25</v>
      </c>
      <c r="AB111" s="141">
        <v>26</v>
      </c>
      <c r="AC111" s="141">
        <v>27</v>
      </c>
      <c r="AD111" s="141">
        <v>28</v>
      </c>
      <c r="AE111" s="141">
        <v>29</v>
      </c>
      <c r="AF111" s="141">
        <v>30</v>
      </c>
      <c r="AG111" s="141">
        <v>31</v>
      </c>
      <c r="AH111" s="141">
        <v>32</v>
      </c>
      <c r="AI111" s="141">
        <v>33</v>
      </c>
      <c r="AJ111" s="141">
        <v>34</v>
      </c>
      <c r="AK111" s="141">
        <v>35</v>
      </c>
      <c r="AL111" s="141">
        <v>36</v>
      </c>
      <c r="AM111" s="141">
        <v>37</v>
      </c>
      <c r="AN111" s="141">
        <v>38</v>
      </c>
      <c r="AO111" s="141">
        <v>39</v>
      </c>
      <c r="AP111" s="140">
        <v>40</v>
      </c>
      <c r="AQ111" s="97"/>
      <c r="AR111" s="188" t="s">
        <v>2</v>
      </c>
      <c r="AS111" s="97"/>
    </row>
    <row r="112" spans="1:45" ht="15.6">
      <c r="A112" s="87"/>
      <c r="B112" s="87" t="s">
        <v>51</v>
      </c>
      <c r="C112" s="157">
        <f>ROUND((C73+C79+C85+C91+C97+C103)/1000000,2)</f>
        <v>0.14000000000000001</v>
      </c>
      <c r="D112" s="158">
        <f t="shared" ref="D112:AP112" si="45">ROUND((D73+D79+D85+D91+D97+D103)/1000000,2)</f>
        <v>1.44</v>
      </c>
      <c r="E112" s="158">
        <f t="shared" si="45"/>
        <v>0.88</v>
      </c>
      <c r="F112" s="158">
        <f t="shared" si="45"/>
        <v>0.66</v>
      </c>
      <c r="G112" s="158">
        <f t="shared" si="45"/>
        <v>0.66</v>
      </c>
      <c r="H112" s="158">
        <f t="shared" si="45"/>
        <v>0.66</v>
      </c>
      <c r="I112" s="158">
        <f t="shared" si="45"/>
        <v>0.6</v>
      </c>
      <c r="J112" s="158">
        <f t="shared" si="45"/>
        <v>0.57999999999999996</v>
      </c>
      <c r="K112" s="158">
        <f t="shared" si="45"/>
        <v>0.57999999999999996</v>
      </c>
      <c r="L112" s="158">
        <f t="shared" si="45"/>
        <v>0.57999999999999996</v>
      </c>
      <c r="M112" s="158">
        <f t="shared" si="45"/>
        <v>0.51</v>
      </c>
      <c r="N112" s="158">
        <f t="shared" si="45"/>
        <v>0.6</v>
      </c>
      <c r="O112" s="158">
        <f t="shared" si="45"/>
        <v>0.6</v>
      </c>
      <c r="P112" s="158">
        <f t="shared" si="45"/>
        <v>0.6</v>
      </c>
      <c r="Q112" s="158">
        <f t="shared" si="45"/>
        <v>0.6</v>
      </c>
      <c r="R112" s="158">
        <f t="shared" si="45"/>
        <v>0.6</v>
      </c>
      <c r="S112" s="158">
        <f t="shared" si="45"/>
        <v>0.6</v>
      </c>
      <c r="T112" s="158">
        <f t="shared" si="45"/>
        <v>0.6</v>
      </c>
      <c r="U112" s="158">
        <f t="shared" si="45"/>
        <v>0.6</v>
      </c>
      <c r="V112" s="158">
        <f t="shared" si="45"/>
        <v>0.6</v>
      </c>
      <c r="W112" s="158">
        <f t="shared" si="45"/>
        <v>0.6</v>
      </c>
      <c r="X112" s="158">
        <f t="shared" si="45"/>
        <v>0.46</v>
      </c>
      <c r="Y112" s="158">
        <f t="shared" si="45"/>
        <v>0.46</v>
      </c>
      <c r="Z112" s="158">
        <f t="shared" si="45"/>
        <v>0.46</v>
      </c>
      <c r="AA112" s="158">
        <f t="shared" si="45"/>
        <v>0.46</v>
      </c>
      <c r="AB112" s="158">
        <f t="shared" si="45"/>
        <v>0.46</v>
      </c>
      <c r="AC112" s="158">
        <f t="shared" si="45"/>
        <v>0.46</v>
      </c>
      <c r="AD112" s="158">
        <f t="shared" si="45"/>
        <v>0.46</v>
      </c>
      <c r="AE112" s="158">
        <f t="shared" si="45"/>
        <v>0.46</v>
      </c>
      <c r="AF112" s="158">
        <f t="shared" si="45"/>
        <v>0.46</v>
      </c>
      <c r="AG112" s="158">
        <f t="shared" si="45"/>
        <v>7.0000000000000007E-2</v>
      </c>
      <c r="AH112" s="158">
        <f t="shared" si="45"/>
        <v>7.0000000000000007E-2</v>
      </c>
      <c r="AI112" s="158">
        <f t="shared" si="45"/>
        <v>7.0000000000000007E-2</v>
      </c>
      <c r="AJ112" s="158">
        <f t="shared" si="45"/>
        <v>7.0000000000000007E-2</v>
      </c>
      <c r="AK112" s="158">
        <f t="shared" si="45"/>
        <v>7.0000000000000007E-2</v>
      </c>
      <c r="AL112" s="158">
        <f t="shared" si="45"/>
        <v>7.0000000000000007E-2</v>
      </c>
      <c r="AM112" s="158">
        <f t="shared" si="45"/>
        <v>7.0000000000000007E-2</v>
      </c>
      <c r="AN112" s="158">
        <f t="shared" si="45"/>
        <v>7.0000000000000007E-2</v>
      </c>
      <c r="AO112" s="158">
        <f t="shared" si="45"/>
        <v>7.0000000000000007E-2</v>
      </c>
      <c r="AP112" s="159">
        <f t="shared" si="45"/>
        <v>0</v>
      </c>
      <c r="AQ112" s="97"/>
      <c r="AR112" s="186">
        <f>SUM(C112:AP112)</f>
        <v>18.060000000000006</v>
      </c>
      <c r="AS112" s="97"/>
    </row>
    <row r="113" spans="1:46" ht="15.6">
      <c r="A113" s="123" t="s">
        <v>73</v>
      </c>
      <c r="B113" s="137" t="s">
        <v>54</v>
      </c>
      <c r="C113" s="160">
        <f t="shared" ref="C113:AP113" si="46">ROUND((C74+C80+C86+C92+C98+C104)/1000000,2)</f>
        <v>0.14000000000000001</v>
      </c>
      <c r="D113" s="161">
        <f t="shared" si="46"/>
        <v>1.63</v>
      </c>
      <c r="E113" s="161">
        <f t="shared" si="46"/>
        <v>0.97</v>
      </c>
      <c r="F113" s="161">
        <f t="shared" si="46"/>
        <v>0.75</v>
      </c>
      <c r="G113" s="161">
        <f t="shared" si="46"/>
        <v>0.76</v>
      </c>
      <c r="H113" s="161">
        <f t="shared" si="46"/>
        <v>0.77</v>
      </c>
      <c r="I113" s="161">
        <f t="shared" si="46"/>
        <v>0.67</v>
      </c>
      <c r="J113" s="161">
        <f t="shared" si="46"/>
        <v>0.68</v>
      </c>
      <c r="K113" s="161">
        <f t="shared" si="46"/>
        <v>0.68</v>
      </c>
      <c r="L113" s="161">
        <f t="shared" si="46"/>
        <v>0.68</v>
      </c>
      <c r="M113" s="161">
        <f t="shared" si="46"/>
        <v>0.55000000000000004</v>
      </c>
      <c r="N113" s="161">
        <f t="shared" si="46"/>
        <v>0.64</v>
      </c>
      <c r="O113" s="161">
        <f t="shared" si="46"/>
        <v>0.64</v>
      </c>
      <c r="P113" s="161">
        <f t="shared" si="46"/>
        <v>0.64</v>
      </c>
      <c r="Q113" s="161">
        <f t="shared" si="46"/>
        <v>0.64</v>
      </c>
      <c r="R113" s="161">
        <f t="shared" si="46"/>
        <v>0.64</v>
      </c>
      <c r="S113" s="161">
        <f t="shared" si="46"/>
        <v>0.64</v>
      </c>
      <c r="T113" s="161">
        <f t="shared" si="46"/>
        <v>0.64</v>
      </c>
      <c r="U113" s="161">
        <f t="shared" si="46"/>
        <v>0.64</v>
      </c>
      <c r="V113" s="161">
        <f t="shared" si="46"/>
        <v>0.64</v>
      </c>
      <c r="W113" s="161">
        <f t="shared" si="46"/>
        <v>0.64</v>
      </c>
      <c r="X113" s="161">
        <f t="shared" si="46"/>
        <v>0.5</v>
      </c>
      <c r="Y113" s="161">
        <f t="shared" si="46"/>
        <v>0.5</v>
      </c>
      <c r="Z113" s="161">
        <f t="shared" si="46"/>
        <v>0.5</v>
      </c>
      <c r="AA113" s="161">
        <f t="shared" si="46"/>
        <v>0.5</v>
      </c>
      <c r="AB113" s="161">
        <f t="shared" si="46"/>
        <v>0.5</v>
      </c>
      <c r="AC113" s="161">
        <f t="shared" si="46"/>
        <v>0.5</v>
      </c>
      <c r="AD113" s="161">
        <f t="shared" si="46"/>
        <v>0.5</v>
      </c>
      <c r="AE113" s="161">
        <f t="shared" si="46"/>
        <v>0.5</v>
      </c>
      <c r="AF113" s="161">
        <f t="shared" si="46"/>
        <v>0.5</v>
      </c>
      <c r="AG113" s="161">
        <f t="shared" si="46"/>
        <v>0.06</v>
      </c>
      <c r="AH113" s="161">
        <f t="shared" si="46"/>
        <v>0.06</v>
      </c>
      <c r="AI113" s="161">
        <f t="shared" si="46"/>
        <v>0.06</v>
      </c>
      <c r="AJ113" s="161">
        <f t="shared" si="46"/>
        <v>0.06</v>
      </c>
      <c r="AK113" s="161">
        <f t="shared" si="46"/>
        <v>0.06</v>
      </c>
      <c r="AL113" s="161">
        <f t="shared" si="46"/>
        <v>0.06</v>
      </c>
      <c r="AM113" s="161">
        <f t="shared" si="46"/>
        <v>0.06</v>
      </c>
      <c r="AN113" s="161">
        <f t="shared" si="46"/>
        <v>0.06</v>
      </c>
      <c r="AO113" s="161">
        <f t="shared" si="46"/>
        <v>0.06</v>
      </c>
      <c r="AP113" s="162">
        <f t="shared" si="46"/>
        <v>0</v>
      </c>
      <c r="AQ113" s="97"/>
      <c r="AR113" s="183">
        <f>SUM(C113:AP113)</f>
        <v>19.719999999999995</v>
      </c>
      <c r="AS113" s="97"/>
    </row>
    <row r="114" spans="1:46" ht="15.6">
      <c r="A114" s="123" t="s">
        <v>72</v>
      </c>
      <c r="B114" s="137" t="s">
        <v>55</v>
      </c>
      <c r="C114" s="160">
        <f t="shared" ref="C114:AP114" si="47">ROUND((C75+C81+C87+C93+C99+C105)/1000000,2)</f>
        <v>0.12</v>
      </c>
      <c r="D114" s="161">
        <f t="shared" si="47"/>
        <v>1.62</v>
      </c>
      <c r="E114" s="161">
        <f t="shared" si="47"/>
        <v>0.97</v>
      </c>
      <c r="F114" s="161">
        <f t="shared" si="47"/>
        <v>0.74</v>
      </c>
      <c r="G114" s="161">
        <f t="shared" si="47"/>
        <v>0.72</v>
      </c>
      <c r="H114" s="161">
        <f t="shared" si="47"/>
        <v>0.72</v>
      </c>
      <c r="I114" s="161">
        <f t="shared" si="47"/>
        <v>0.62</v>
      </c>
      <c r="J114" s="161">
        <f t="shared" si="47"/>
        <v>0.64</v>
      </c>
      <c r="K114" s="161">
        <f t="shared" si="47"/>
        <v>0.64</v>
      </c>
      <c r="L114" s="161">
        <f t="shared" si="47"/>
        <v>0.64</v>
      </c>
      <c r="M114" s="161">
        <f t="shared" si="47"/>
        <v>0.57999999999999996</v>
      </c>
      <c r="N114" s="161">
        <f t="shared" si="47"/>
        <v>0.67</v>
      </c>
      <c r="O114" s="161">
        <f t="shared" si="47"/>
        <v>0.67</v>
      </c>
      <c r="P114" s="161">
        <f t="shared" si="47"/>
        <v>0.67</v>
      </c>
      <c r="Q114" s="161">
        <f t="shared" si="47"/>
        <v>0.67</v>
      </c>
      <c r="R114" s="161">
        <f t="shared" si="47"/>
        <v>0.67</v>
      </c>
      <c r="S114" s="161">
        <f t="shared" si="47"/>
        <v>0.67</v>
      </c>
      <c r="T114" s="161">
        <f t="shared" si="47"/>
        <v>0.67</v>
      </c>
      <c r="U114" s="161">
        <f t="shared" si="47"/>
        <v>0.67</v>
      </c>
      <c r="V114" s="161">
        <f t="shared" si="47"/>
        <v>0.67</v>
      </c>
      <c r="W114" s="161">
        <f t="shared" si="47"/>
        <v>0.67</v>
      </c>
      <c r="X114" s="161">
        <f t="shared" si="47"/>
        <v>0.52</v>
      </c>
      <c r="Y114" s="161">
        <f t="shared" si="47"/>
        <v>0.52</v>
      </c>
      <c r="Z114" s="161">
        <f t="shared" si="47"/>
        <v>0.52</v>
      </c>
      <c r="AA114" s="161">
        <f t="shared" si="47"/>
        <v>0.52</v>
      </c>
      <c r="AB114" s="161">
        <f t="shared" si="47"/>
        <v>0.52</v>
      </c>
      <c r="AC114" s="161">
        <f t="shared" si="47"/>
        <v>0.52</v>
      </c>
      <c r="AD114" s="161">
        <f t="shared" si="47"/>
        <v>0.52</v>
      </c>
      <c r="AE114" s="161">
        <f t="shared" si="47"/>
        <v>0.52</v>
      </c>
      <c r="AF114" s="161">
        <f t="shared" si="47"/>
        <v>0.52</v>
      </c>
      <c r="AG114" s="161">
        <f t="shared" si="47"/>
        <v>0.06</v>
      </c>
      <c r="AH114" s="161">
        <f t="shared" si="47"/>
        <v>0.06</v>
      </c>
      <c r="AI114" s="161">
        <f t="shared" si="47"/>
        <v>0.06</v>
      </c>
      <c r="AJ114" s="161">
        <f t="shared" si="47"/>
        <v>0.06</v>
      </c>
      <c r="AK114" s="161">
        <f t="shared" si="47"/>
        <v>0.06</v>
      </c>
      <c r="AL114" s="161">
        <f t="shared" si="47"/>
        <v>0.06</v>
      </c>
      <c r="AM114" s="161">
        <f t="shared" si="47"/>
        <v>0.06</v>
      </c>
      <c r="AN114" s="161">
        <f t="shared" si="47"/>
        <v>0.06</v>
      </c>
      <c r="AO114" s="161">
        <f t="shared" si="47"/>
        <v>0.06</v>
      </c>
      <c r="AP114" s="162">
        <f t="shared" si="47"/>
        <v>0</v>
      </c>
      <c r="AQ114" s="97"/>
      <c r="AR114" s="183">
        <f>SUM(C114:AP114)</f>
        <v>19.929999999999982</v>
      </c>
      <c r="AS114" s="97"/>
    </row>
    <row r="115" spans="1:46" ht="15.6">
      <c r="A115" s="123"/>
      <c r="B115" s="137" t="s">
        <v>56</v>
      </c>
      <c r="C115" s="160">
        <f t="shared" ref="C115:AP115" si="48">ROUND((C76+C82+C88+C94+C100+C106)/1000000,2)</f>
        <v>0.1</v>
      </c>
      <c r="D115" s="161">
        <f t="shared" si="48"/>
        <v>1.2</v>
      </c>
      <c r="E115" s="161">
        <f t="shared" si="48"/>
        <v>0.71</v>
      </c>
      <c r="F115" s="161">
        <f t="shared" si="48"/>
        <v>0.53</v>
      </c>
      <c r="G115" s="161">
        <f t="shared" si="48"/>
        <v>0.54</v>
      </c>
      <c r="H115" s="161">
        <f t="shared" si="48"/>
        <v>0.53</v>
      </c>
      <c r="I115" s="161">
        <f t="shared" si="48"/>
        <v>0.46</v>
      </c>
      <c r="J115" s="161">
        <f t="shared" si="48"/>
        <v>0.47</v>
      </c>
      <c r="K115" s="161">
        <f t="shared" si="48"/>
        <v>0.47</v>
      </c>
      <c r="L115" s="161">
        <f t="shared" si="48"/>
        <v>0.47</v>
      </c>
      <c r="M115" s="161">
        <f t="shared" si="48"/>
        <v>0.42</v>
      </c>
      <c r="N115" s="161">
        <f t="shared" si="48"/>
        <v>0.49</v>
      </c>
      <c r="O115" s="161">
        <f t="shared" si="48"/>
        <v>0.49</v>
      </c>
      <c r="P115" s="161">
        <f t="shared" si="48"/>
        <v>0.49</v>
      </c>
      <c r="Q115" s="161">
        <f t="shared" si="48"/>
        <v>0.49</v>
      </c>
      <c r="R115" s="161">
        <f t="shared" si="48"/>
        <v>0.49</v>
      </c>
      <c r="S115" s="161">
        <f t="shared" si="48"/>
        <v>0.49</v>
      </c>
      <c r="T115" s="161">
        <f t="shared" si="48"/>
        <v>0.49</v>
      </c>
      <c r="U115" s="161">
        <f t="shared" si="48"/>
        <v>0.49</v>
      </c>
      <c r="V115" s="161">
        <f t="shared" si="48"/>
        <v>0.49</v>
      </c>
      <c r="W115" s="161">
        <f t="shared" si="48"/>
        <v>0.49</v>
      </c>
      <c r="X115" s="161">
        <f t="shared" si="48"/>
        <v>0.38</v>
      </c>
      <c r="Y115" s="161">
        <f t="shared" si="48"/>
        <v>0.38</v>
      </c>
      <c r="Z115" s="161">
        <f t="shared" si="48"/>
        <v>0.38</v>
      </c>
      <c r="AA115" s="161">
        <f t="shared" si="48"/>
        <v>0.38</v>
      </c>
      <c r="AB115" s="161">
        <f t="shared" si="48"/>
        <v>0.38</v>
      </c>
      <c r="AC115" s="161">
        <f t="shared" si="48"/>
        <v>0.38</v>
      </c>
      <c r="AD115" s="161">
        <f t="shared" si="48"/>
        <v>0.38</v>
      </c>
      <c r="AE115" s="161">
        <f t="shared" si="48"/>
        <v>0.38</v>
      </c>
      <c r="AF115" s="161">
        <f t="shared" si="48"/>
        <v>0.38</v>
      </c>
      <c r="AG115" s="161">
        <f t="shared" si="48"/>
        <v>0.04</v>
      </c>
      <c r="AH115" s="161">
        <f t="shared" si="48"/>
        <v>0.04</v>
      </c>
      <c r="AI115" s="161">
        <f t="shared" si="48"/>
        <v>0.04</v>
      </c>
      <c r="AJ115" s="161">
        <f t="shared" si="48"/>
        <v>0.04</v>
      </c>
      <c r="AK115" s="161">
        <f t="shared" si="48"/>
        <v>0.04</v>
      </c>
      <c r="AL115" s="161">
        <f t="shared" si="48"/>
        <v>0.04</v>
      </c>
      <c r="AM115" s="161">
        <f t="shared" si="48"/>
        <v>0.04</v>
      </c>
      <c r="AN115" s="161">
        <f t="shared" si="48"/>
        <v>0.04</v>
      </c>
      <c r="AO115" s="161">
        <f t="shared" si="48"/>
        <v>0.04</v>
      </c>
      <c r="AP115" s="162">
        <f t="shared" si="48"/>
        <v>0</v>
      </c>
      <c r="AQ115" s="97"/>
      <c r="AR115" s="183">
        <f>SUM(C115:AP115)</f>
        <v>14.58</v>
      </c>
      <c r="AS115" s="97"/>
      <c r="AT115" s="182"/>
    </row>
    <row r="116" spans="1:46" ht="15.6">
      <c r="A116" s="123"/>
      <c r="B116" s="100" t="s">
        <v>57</v>
      </c>
      <c r="C116" s="160">
        <f t="shared" ref="C116:AP116" si="49">ROUND((C77+C83+C89+C95+C101+C107)/1000000,2)</f>
        <v>0.04</v>
      </c>
      <c r="D116" s="161">
        <f t="shared" si="49"/>
        <v>1.04</v>
      </c>
      <c r="E116" s="161">
        <f t="shared" si="49"/>
        <v>0.57999999999999996</v>
      </c>
      <c r="F116" s="161">
        <f t="shared" si="49"/>
        <v>0.46</v>
      </c>
      <c r="G116" s="161">
        <f t="shared" si="49"/>
        <v>0.44</v>
      </c>
      <c r="H116" s="161">
        <f t="shared" si="49"/>
        <v>0.44</v>
      </c>
      <c r="I116" s="210">
        <f t="shared" si="49"/>
        <v>0.38</v>
      </c>
      <c r="J116" s="161">
        <f t="shared" si="49"/>
        <v>0.36</v>
      </c>
      <c r="K116" s="161">
        <f t="shared" si="49"/>
        <v>0.36</v>
      </c>
      <c r="L116" s="161">
        <f t="shared" si="49"/>
        <v>0.36</v>
      </c>
      <c r="M116" s="161">
        <f t="shared" si="49"/>
        <v>0.32</v>
      </c>
      <c r="N116" s="161">
        <f t="shared" si="49"/>
        <v>0.4</v>
      </c>
      <c r="O116" s="161">
        <f t="shared" si="49"/>
        <v>0.4</v>
      </c>
      <c r="P116" s="161">
        <f t="shared" si="49"/>
        <v>0.4</v>
      </c>
      <c r="Q116" s="161">
        <f t="shared" si="49"/>
        <v>0.4</v>
      </c>
      <c r="R116" s="161">
        <f t="shared" si="49"/>
        <v>0.4</v>
      </c>
      <c r="S116" s="161">
        <f t="shared" si="49"/>
        <v>0.4</v>
      </c>
      <c r="T116" s="161">
        <f t="shared" si="49"/>
        <v>0.4</v>
      </c>
      <c r="U116" s="161">
        <f t="shared" si="49"/>
        <v>0.4</v>
      </c>
      <c r="V116" s="161">
        <f t="shared" si="49"/>
        <v>0.4</v>
      </c>
      <c r="W116" s="161">
        <f t="shared" si="49"/>
        <v>0.4</v>
      </c>
      <c r="X116" s="161">
        <f t="shared" si="49"/>
        <v>0.27</v>
      </c>
      <c r="Y116" s="161">
        <f t="shared" si="49"/>
        <v>0.27</v>
      </c>
      <c r="Z116" s="161">
        <f t="shared" si="49"/>
        <v>0.27</v>
      </c>
      <c r="AA116" s="161">
        <f t="shared" si="49"/>
        <v>0.27</v>
      </c>
      <c r="AB116" s="161">
        <f t="shared" si="49"/>
        <v>0.27</v>
      </c>
      <c r="AC116" s="161">
        <f t="shared" si="49"/>
        <v>0.27</v>
      </c>
      <c r="AD116" s="161">
        <f t="shared" si="49"/>
        <v>0.27</v>
      </c>
      <c r="AE116" s="161">
        <f t="shared" si="49"/>
        <v>0.27</v>
      </c>
      <c r="AF116" s="161">
        <f t="shared" si="49"/>
        <v>0.27</v>
      </c>
      <c r="AG116" s="161">
        <f t="shared" si="49"/>
        <v>0.02</v>
      </c>
      <c r="AH116" s="161">
        <f t="shared" si="49"/>
        <v>0.02</v>
      </c>
      <c r="AI116" s="161">
        <f t="shared" si="49"/>
        <v>0.02</v>
      </c>
      <c r="AJ116" s="161">
        <f t="shared" si="49"/>
        <v>0.02</v>
      </c>
      <c r="AK116" s="161">
        <f t="shared" si="49"/>
        <v>0.02</v>
      </c>
      <c r="AL116" s="161">
        <f t="shared" si="49"/>
        <v>0.02</v>
      </c>
      <c r="AM116" s="161">
        <f t="shared" si="49"/>
        <v>0.02</v>
      </c>
      <c r="AN116" s="161">
        <f t="shared" si="49"/>
        <v>0.02</v>
      </c>
      <c r="AO116" s="161">
        <f t="shared" si="49"/>
        <v>0.02</v>
      </c>
      <c r="AP116" s="162">
        <f t="shared" si="49"/>
        <v>0</v>
      </c>
      <c r="AQ116" s="97"/>
      <c r="AR116" s="183">
        <f>SUM(C116:AP116)</f>
        <v>11.389999999999995</v>
      </c>
      <c r="AS116" s="97"/>
    </row>
    <row r="117" spans="1:46" ht="15.6">
      <c r="A117" s="73"/>
      <c r="B117" s="132" t="s">
        <v>2</v>
      </c>
      <c r="C117" s="163">
        <f t="shared" ref="C117:AP117" si="50">SUM(C112:C116)</f>
        <v>0.54</v>
      </c>
      <c r="D117" s="164">
        <f t="shared" si="50"/>
        <v>6.93</v>
      </c>
      <c r="E117" s="164">
        <f t="shared" si="50"/>
        <v>4.1100000000000003</v>
      </c>
      <c r="F117" s="164">
        <f t="shared" si="50"/>
        <v>3.1400000000000006</v>
      </c>
      <c r="G117" s="164">
        <f t="shared" si="50"/>
        <v>3.1199999999999997</v>
      </c>
      <c r="H117" s="164">
        <f t="shared" si="50"/>
        <v>3.1200000000000006</v>
      </c>
      <c r="I117" s="211">
        <f t="shared" si="50"/>
        <v>2.73</v>
      </c>
      <c r="J117" s="164">
        <f t="shared" si="50"/>
        <v>2.73</v>
      </c>
      <c r="K117" s="164">
        <f t="shared" si="50"/>
        <v>2.73</v>
      </c>
      <c r="L117" s="164">
        <f t="shared" si="50"/>
        <v>2.73</v>
      </c>
      <c r="M117" s="164">
        <f t="shared" si="50"/>
        <v>2.38</v>
      </c>
      <c r="N117" s="164">
        <f t="shared" si="50"/>
        <v>2.8000000000000003</v>
      </c>
      <c r="O117" s="164">
        <f t="shared" si="50"/>
        <v>2.8000000000000003</v>
      </c>
      <c r="P117" s="164">
        <f t="shared" si="50"/>
        <v>2.8000000000000003</v>
      </c>
      <c r="Q117" s="164">
        <f t="shared" si="50"/>
        <v>2.8000000000000003</v>
      </c>
      <c r="R117" s="164">
        <f t="shared" si="50"/>
        <v>2.8000000000000003</v>
      </c>
      <c r="S117" s="164">
        <f t="shared" si="50"/>
        <v>2.8000000000000003</v>
      </c>
      <c r="T117" s="164">
        <f t="shared" si="50"/>
        <v>2.8000000000000003</v>
      </c>
      <c r="U117" s="164">
        <f t="shared" si="50"/>
        <v>2.8000000000000003</v>
      </c>
      <c r="V117" s="164">
        <f t="shared" si="50"/>
        <v>2.8000000000000003</v>
      </c>
      <c r="W117" s="164">
        <f t="shared" si="50"/>
        <v>2.8000000000000003</v>
      </c>
      <c r="X117" s="164">
        <f t="shared" si="50"/>
        <v>2.13</v>
      </c>
      <c r="Y117" s="164">
        <f t="shared" si="50"/>
        <v>2.13</v>
      </c>
      <c r="Z117" s="164">
        <f t="shared" si="50"/>
        <v>2.13</v>
      </c>
      <c r="AA117" s="164">
        <f t="shared" si="50"/>
        <v>2.13</v>
      </c>
      <c r="AB117" s="164">
        <f t="shared" si="50"/>
        <v>2.13</v>
      </c>
      <c r="AC117" s="164">
        <f t="shared" si="50"/>
        <v>2.13</v>
      </c>
      <c r="AD117" s="164">
        <f t="shared" si="50"/>
        <v>2.13</v>
      </c>
      <c r="AE117" s="164">
        <f t="shared" si="50"/>
        <v>2.13</v>
      </c>
      <c r="AF117" s="164">
        <f t="shared" si="50"/>
        <v>2.13</v>
      </c>
      <c r="AG117" s="164">
        <f t="shared" si="50"/>
        <v>0.25</v>
      </c>
      <c r="AH117" s="164">
        <f t="shared" si="50"/>
        <v>0.25</v>
      </c>
      <c r="AI117" s="164">
        <f t="shared" si="50"/>
        <v>0.25</v>
      </c>
      <c r="AJ117" s="164">
        <f t="shared" si="50"/>
        <v>0.25</v>
      </c>
      <c r="AK117" s="164">
        <f t="shared" si="50"/>
        <v>0.25</v>
      </c>
      <c r="AL117" s="164">
        <f t="shared" si="50"/>
        <v>0.25</v>
      </c>
      <c r="AM117" s="164">
        <f t="shared" si="50"/>
        <v>0.25</v>
      </c>
      <c r="AN117" s="164">
        <f t="shared" si="50"/>
        <v>0.25</v>
      </c>
      <c r="AO117" s="164">
        <f t="shared" si="50"/>
        <v>0.25</v>
      </c>
      <c r="AP117" s="165">
        <f t="shared" si="50"/>
        <v>0</v>
      </c>
      <c r="AQ117" s="97"/>
      <c r="AR117" s="165">
        <f>SUM(AR112:AR116)</f>
        <v>83.679999999999978</v>
      </c>
      <c r="AS117" s="97"/>
    </row>
    <row r="118" spans="1:46" ht="15.6">
      <c r="A118" s="87"/>
      <c r="B118" s="87" t="s">
        <v>51</v>
      </c>
      <c r="C118" s="157">
        <f>H17</f>
        <v>1.64</v>
      </c>
      <c r="D118" s="158">
        <f t="shared" ref="D118:M118" si="51">I17</f>
        <v>0.41</v>
      </c>
      <c r="E118" s="158">
        <f t="shared" si="51"/>
        <v>0.27</v>
      </c>
      <c r="F118" s="158">
        <f t="shared" si="51"/>
        <v>0.09</v>
      </c>
      <c r="G118" s="158">
        <f t="shared" si="51"/>
        <v>0.09</v>
      </c>
      <c r="H118" s="158">
        <f t="shared" si="51"/>
        <v>0.09</v>
      </c>
      <c r="I118" s="158">
        <f t="shared" si="51"/>
        <v>0.09</v>
      </c>
      <c r="J118" s="158">
        <f t="shared" si="51"/>
        <v>0.09</v>
      </c>
      <c r="K118" s="158">
        <f t="shared" si="51"/>
        <v>0.09</v>
      </c>
      <c r="L118" s="158">
        <f t="shared" si="51"/>
        <v>0.09</v>
      </c>
      <c r="M118" s="158">
        <f t="shared" si="51"/>
        <v>6.8000000000001393E-2</v>
      </c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9"/>
      <c r="AQ118" s="97"/>
      <c r="AR118" s="186">
        <f>SUM(C118:AP118)</f>
        <v>3.0180000000000002</v>
      </c>
      <c r="AS118" s="97"/>
    </row>
    <row r="119" spans="1:46" ht="15.6">
      <c r="A119" s="123" t="s">
        <v>74</v>
      </c>
      <c r="B119" s="137" t="s">
        <v>54</v>
      </c>
      <c r="C119" s="160">
        <f t="shared" ref="C119:M119" si="52">H18</f>
        <v>1.79</v>
      </c>
      <c r="D119" s="161">
        <f t="shared" si="52"/>
        <v>1.1000000000000001</v>
      </c>
      <c r="E119" s="161">
        <f t="shared" si="52"/>
        <v>0.73</v>
      </c>
      <c r="F119" s="161">
        <f t="shared" si="52"/>
        <v>0.23</v>
      </c>
      <c r="G119" s="161">
        <f t="shared" si="52"/>
        <v>0.23</v>
      </c>
      <c r="H119" s="161">
        <f t="shared" si="52"/>
        <v>0.23</v>
      </c>
      <c r="I119" s="161">
        <f t="shared" si="52"/>
        <v>0.23</v>
      </c>
      <c r="J119" s="161">
        <f t="shared" si="52"/>
        <v>0.23</v>
      </c>
      <c r="K119" s="161">
        <f t="shared" si="52"/>
        <v>0.23</v>
      </c>
      <c r="L119" s="161">
        <f t="shared" si="52"/>
        <v>0.23</v>
      </c>
      <c r="M119" s="161">
        <f t="shared" si="52"/>
        <v>0.22999999999999776</v>
      </c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2"/>
      <c r="AQ119" s="97"/>
      <c r="AR119" s="183">
        <f>SUM(C119:AP119)</f>
        <v>5.46</v>
      </c>
      <c r="AS119" s="97"/>
    </row>
    <row r="120" spans="1:46" ht="15.6">
      <c r="A120" s="123" t="s">
        <v>72</v>
      </c>
      <c r="B120" s="137" t="s">
        <v>55</v>
      </c>
      <c r="C120" s="160">
        <f t="shared" ref="C120:M120" si="53">H19</f>
        <v>1.85</v>
      </c>
      <c r="D120" s="161">
        <f t="shared" si="53"/>
        <v>0.24</v>
      </c>
      <c r="E120" s="161">
        <f t="shared" si="53"/>
        <v>0.16</v>
      </c>
      <c r="F120" s="161">
        <f t="shared" si="53"/>
        <v>0.05</v>
      </c>
      <c r="G120" s="161">
        <f t="shared" si="53"/>
        <v>0.05</v>
      </c>
      <c r="H120" s="161">
        <f t="shared" si="53"/>
        <v>0.05</v>
      </c>
      <c r="I120" s="161">
        <f t="shared" si="53"/>
        <v>0.05</v>
      </c>
      <c r="J120" s="161">
        <f t="shared" si="53"/>
        <v>0.05</v>
      </c>
      <c r="K120" s="161">
        <f t="shared" si="53"/>
        <v>0.05</v>
      </c>
      <c r="L120" s="161">
        <f t="shared" si="53"/>
        <v>0.05</v>
      </c>
      <c r="M120" s="161">
        <f t="shared" si="53"/>
        <v>6.0000000000001386E-2</v>
      </c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2"/>
      <c r="AQ120" s="97"/>
      <c r="AR120" s="183">
        <f>SUM(C120:AP120)</f>
        <v>2.66</v>
      </c>
      <c r="AS120" s="97"/>
    </row>
    <row r="121" spans="1:46" ht="15.6">
      <c r="A121" s="123"/>
      <c r="B121" s="137" t="s">
        <v>56</v>
      </c>
      <c r="C121" s="160">
        <f t="shared" ref="C121:M121" si="54">H20</f>
        <v>0.71</v>
      </c>
      <c r="D121" s="161">
        <f t="shared" si="54"/>
        <v>0.42</v>
      </c>
      <c r="E121" s="161">
        <f t="shared" si="54"/>
        <v>0.28000000000000003</v>
      </c>
      <c r="F121" s="161">
        <f t="shared" si="54"/>
        <v>0.09</v>
      </c>
      <c r="G121" s="161">
        <f t="shared" si="54"/>
        <v>0.09</v>
      </c>
      <c r="H121" s="161">
        <f t="shared" si="54"/>
        <v>0.09</v>
      </c>
      <c r="I121" s="161">
        <f t="shared" si="54"/>
        <v>0.09</v>
      </c>
      <c r="J121" s="161">
        <f t="shared" si="54"/>
        <v>0.09</v>
      </c>
      <c r="K121" s="161">
        <f t="shared" si="54"/>
        <v>0.09</v>
      </c>
      <c r="L121" s="161">
        <f t="shared" si="54"/>
        <v>0.09</v>
      </c>
      <c r="M121" s="161">
        <f t="shared" si="54"/>
        <v>6.9999999999999396E-2</v>
      </c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2"/>
      <c r="AQ121" s="97"/>
      <c r="AR121" s="183">
        <f>SUM(C121:AP121)</f>
        <v>2.11</v>
      </c>
      <c r="AS121" s="97"/>
      <c r="AT121" s="182"/>
    </row>
    <row r="122" spans="1:46" ht="15.6">
      <c r="A122" s="123"/>
      <c r="B122" s="100" t="s">
        <v>57</v>
      </c>
      <c r="C122" s="160">
        <f t="shared" ref="C122:M122" si="55">H21</f>
        <v>7.0000000000000007E-2</v>
      </c>
      <c r="D122" s="161">
        <f t="shared" si="55"/>
        <v>0.45</v>
      </c>
      <c r="E122" s="161">
        <f t="shared" si="55"/>
        <v>0.3</v>
      </c>
      <c r="F122" s="161">
        <f t="shared" si="55"/>
        <v>0.09</v>
      </c>
      <c r="G122" s="161">
        <f t="shared" si="55"/>
        <v>0.09</v>
      </c>
      <c r="H122" s="161">
        <f t="shared" si="55"/>
        <v>0.09</v>
      </c>
      <c r="I122" s="210">
        <f t="shared" si="55"/>
        <v>0.09</v>
      </c>
      <c r="J122" s="161">
        <f t="shared" si="55"/>
        <v>0.09</v>
      </c>
      <c r="K122" s="161">
        <f t="shared" si="55"/>
        <v>0.09</v>
      </c>
      <c r="L122" s="161">
        <f t="shared" si="55"/>
        <v>0.09</v>
      </c>
      <c r="M122" s="161">
        <f t="shared" si="55"/>
        <v>9.9999999999999645E-2</v>
      </c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2"/>
      <c r="AQ122" s="97"/>
      <c r="AR122" s="183">
        <f>SUM(C122:AP122)</f>
        <v>1.55</v>
      </c>
      <c r="AS122" s="97"/>
    </row>
    <row r="123" spans="1:46" ht="15.6">
      <c r="A123" s="73"/>
      <c r="B123" s="132" t="s">
        <v>2</v>
      </c>
      <c r="C123" s="163">
        <f t="shared" ref="C123:AP123" si="56">SUM(C118:C122)</f>
        <v>6.06</v>
      </c>
      <c r="D123" s="164">
        <f t="shared" si="56"/>
        <v>2.62</v>
      </c>
      <c r="E123" s="164">
        <f t="shared" si="56"/>
        <v>1.74</v>
      </c>
      <c r="F123" s="164">
        <f t="shared" si="56"/>
        <v>0.54999999999999993</v>
      </c>
      <c r="G123" s="164">
        <f t="shared" si="56"/>
        <v>0.54999999999999993</v>
      </c>
      <c r="H123" s="164">
        <f t="shared" si="56"/>
        <v>0.54999999999999993</v>
      </c>
      <c r="I123" s="211">
        <f t="shared" si="56"/>
        <v>0.54999999999999993</v>
      </c>
      <c r="J123" s="164">
        <f t="shared" si="56"/>
        <v>0.54999999999999993</v>
      </c>
      <c r="K123" s="164">
        <f t="shared" si="56"/>
        <v>0.54999999999999993</v>
      </c>
      <c r="L123" s="164">
        <f t="shared" si="56"/>
        <v>0.54999999999999993</v>
      </c>
      <c r="M123" s="164">
        <f t="shared" si="56"/>
        <v>0.52799999999999958</v>
      </c>
      <c r="N123" s="164">
        <f t="shared" si="56"/>
        <v>0</v>
      </c>
      <c r="O123" s="164">
        <f t="shared" si="56"/>
        <v>0</v>
      </c>
      <c r="P123" s="164">
        <f t="shared" si="56"/>
        <v>0</v>
      </c>
      <c r="Q123" s="164">
        <f t="shared" si="56"/>
        <v>0</v>
      </c>
      <c r="R123" s="164">
        <f t="shared" si="56"/>
        <v>0</v>
      </c>
      <c r="S123" s="164">
        <f t="shared" si="56"/>
        <v>0</v>
      </c>
      <c r="T123" s="164">
        <f t="shared" si="56"/>
        <v>0</v>
      </c>
      <c r="U123" s="164">
        <f t="shared" si="56"/>
        <v>0</v>
      </c>
      <c r="V123" s="164">
        <f t="shared" si="56"/>
        <v>0</v>
      </c>
      <c r="W123" s="164">
        <f t="shared" si="56"/>
        <v>0</v>
      </c>
      <c r="X123" s="164">
        <f t="shared" si="56"/>
        <v>0</v>
      </c>
      <c r="Y123" s="164">
        <f t="shared" si="56"/>
        <v>0</v>
      </c>
      <c r="Z123" s="164">
        <f t="shared" si="56"/>
        <v>0</v>
      </c>
      <c r="AA123" s="164">
        <f t="shared" si="56"/>
        <v>0</v>
      </c>
      <c r="AB123" s="164">
        <f t="shared" si="56"/>
        <v>0</v>
      </c>
      <c r="AC123" s="164">
        <f t="shared" si="56"/>
        <v>0</v>
      </c>
      <c r="AD123" s="164">
        <f t="shared" si="56"/>
        <v>0</v>
      </c>
      <c r="AE123" s="164">
        <f t="shared" si="56"/>
        <v>0</v>
      </c>
      <c r="AF123" s="164">
        <f t="shared" si="56"/>
        <v>0</v>
      </c>
      <c r="AG123" s="164">
        <f t="shared" si="56"/>
        <v>0</v>
      </c>
      <c r="AH123" s="164">
        <f t="shared" si="56"/>
        <v>0</v>
      </c>
      <c r="AI123" s="164">
        <f t="shared" si="56"/>
        <v>0</v>
      </c>
      <c r="AJ123" s="164">
        <f t="shared" si="56"/>
        <v>0</v>
      </c>
      <c r="AK123" s="164">
        <f t="shared" si="56"/>
        <v>0</v>
      </c>
      <c r="AL123" s="164">
        <f t="shared" si="56"/>
        <v>0</v>
      </c>
      <c r="AM123" s="164">
        <f t="shared" si="56"/>
        <v>0</v>
      </c>
      <c r="AN123" s="164">
        <f t="shared" si="56"/>
        <v>0</v>
      </c>
      <c r="AO123" s="164">
        <f t="shared" si="56"/>
        <v>0</v>
      </c>
      <c r="AP123" s="165">
        <f t="shared" si="56"/>
        <v>0</v>
      </c>
      <c r="AQ123" s="97"/>
      <c r="AR123" s="165">
        <f>SUM(AR118:AR122)</f>
        <v>14.798</v>
      </c>
      <c r="AS123" s="97"/>
    </row>
    <row r="124" spans="1:46" ht="15.6">
      <c r="A124" s="87"/>
      <c r="B124" s="87" t="s">
        <v>51</v>
      </c>
      <c r="C124" s="157">
        <f>C112+C118</f>
        <v>1.7799999999999998</v>
      </c>
      <c r="D124" s="158">
        <f t="shared" ref="D124:AP124" si="57">D112+D118</f>
        <v>1.8499999999999999</v>
      </c>
      <c r="E124" s="158">
        <f t="shared" si="57"/>
        <v>1.1499999999999999</v>
      </c>
      <c r="F124" s="158">
        <f t="shared" si="57"/>
        <v>0.75</v>
      </c>
      <c r="G124" s="158">
        <f t="shared" si="57"/>
        <v>0.75</v>
      </c>
      <c r="H124" s="158">
        <f t="shared" si="57"/>
        <v>0.75</v>
      </c>
      <c r="I124" s="158">
        <f t="shared" si="57"/>
        <v>0.69</v>
      </c>
      <c r="J124" s="158">
        <f t="shared" si="57"/>
        <v>0.66999999999999993</v>
      </c>
      <c r="K124" s="158">
        <f t="shared" si="57"/>
        <v>0.66999999999999993</v>
      </c>
      <c r="L124" s="158">
        <f t="shared" si="57"/>
        <v>0.66999999999999993</v>
      </c>
      <c r="M124" s="158">
        <f t="shared" si="57"/>
        <v>0.5780000000000014</v>
      </c>
      <c r="N124" s="158">
        <f t="shared" si="57"/>
        <v>0.6</v>
      </c>
      <c r="O124" s="158">
        <f t="shared" si="57"/>
        <v>0.6</v>
      </c>
      <c r="P124" s="158">
        <f t="shared" si="57"/>
        <v>0.6</v>
      </c>
      <c r="Q124" s="158">
        <f t="shared" si="57"/>
        <v>0.6</v>
      </c>
      <c r="R124" s="158">
        <f t="shared" si="57"/>
        <v>0.6</v>
      </c>
      <c r="S124" s="158">
        <f t="shared" si="57"/>
        <v>0.6</v>
      </c>
      <c r="T124" s="158">
        <f t="shared" si="57"/>
        <v>0.6</v>
      </c>
      <c r="U124" s="158">
        <f t="shared" si="57"/>
        <v>0.6</v>
      </c>
      <c r="V124" s="158">
        <f t="shared" si="57"/>
        <v>0.6</v>
      </c>
      <c r="W124" s="158">
        <f t="shared" si="57"/>
        <v>0.6</v>
      </c>
      <c r="X124" s="158">
        <f t="shared" si="57"/>
        <v>0.46</v>
      </c>
      <c r="Y124" s="158">
        <f t="shared" si="57"/>
        <v>0.46</v>
      </c>
      <c r="Z124" s="158">
        <f t="shared" si="57"/>
        <v>0.46</v>
      </c>
      <c r="AA124" s="158">
        <f t="shared" si="57"/>
        <v>0.46</v>
      </c>
      <c r="AB124" s="158">
        <f t="shared" si="57"/>
        <v>0.46</v>
      </c>
      <c r="AC124" s="158">
        <f t="shared" si="57"/>
        <v>0.46</v>
      </c>
      <c r="AD124" s="158">
        <f t="shared" si="57"/>
        <v>0.46</v>
      </c>
      <c r="AE124" s="158">
        <f t="shared" si="57"/>
        <v>0.46</v>
      </c>
      <c r="AF124" s="158">
        <f t="shared" si="57"/>
        <v>0.46</v>
      </c>
      <c r="AG124" s="158">
        <f t="shared" si="57"/>
        <v>7.0000000000000007E-2</v>
      </c>
      <c r="AH124" s="158">
        <f t="shared" si="57"/>
        <v>7.0000000000000007E-2</v>
      </c>
      <c r="AI124" s="158">
        <f t="shared" si="57"/>
        <v>7.0000000000000007E-2</v>
      </c>
      <c r="AJ124" s="158">
        <f t="shared" si="57"/>
        <v>7.0000000000000007E-2</v>
      </c>
      <c r="AK124" s="158">
        <f t="shared" si="57"/>
        <v>7.0000000000000007E-2</v>
      </c>
      <c r="AL124" s="158">
        <f t="shared" si="57"/>
        <v>7.0000000000000007E-2</v>
      </c>
      <c r="AM124" s="158">
        <f t="shared" si="57"/>
        <v>7.0000000000000007E-2</v>
      </c>
      <c r="AN124" s="158">
        <f t="shared" si="57"/>
        <v>7.0000000000000007E-2</v>
      </c>
      <c r="AO124" s="158">
        <f t="shared" si="57"/>
        <v>7.0000000000000007E-2</v>
      </c>
      <c r="AP124" s="159">
        <f t="shared" si="57"/>
        <v>0</v>
      </c>
      <c r="AQ124" s="97"/>
      <c r="AR124" s="186">
        <f t="shared" ref="AR124:AR128" si="58">AR112+AR118</f>
        <v>21.078000000000007</v>
      </c>
      <c r="AS124" s="97"/>
    </row>
    <row r="125" spans="1:46" ht="15.6">
      <c r="A125" s="123" t="s">
        <v>93</v>
      </c>
      <c r="B125" s="137" t="s">
        <v>54</v>
      </c>
      <c r="C125" s="160">
        <f t="shared" ref="C125:AP125" si="59">C113+C119</f>
        <v>1.9300000000000002</v>
      </c>
      <c r="D125" s="161">
        <f t="shared" si="59"/>
        <v>2.73</v>
      </c>
      <c r="E125" s="161">
        <f t="shared" si="59"/>
        <v>1.7</v>
      </c>
      <c r="F125" s="161">
        <f t="shared" si="59"/>
        <v>0.98</v>
      </c>
      <c r="G125" s="161">
        <f t="shared" si="59"/>
        <v>0.99</v>
      </c>
      <c r="H125" s="161">
        <f t="shared" si="59"/>
        <v>1</v>
      </c>
      <c r="I125" s="161">
        <f t="shared" si="59"/>
        <v>0.9</v>
      </c>
      <c r="J125" s="161">
        <f t="shared" si="59"/>
        <v>0.91</v>
      </c>
      <c r="K125" s="161">
        <f t="shared" si="59"/>
        <v>0.91</v>
      </c>
      <c r="L125" s="161">
        <f t="shared" si="59"/>
        <v>0.91</v>
      </c>
      <c r="M125" s="161">
        <f t="shared" si="59"/>
        <v>0.77999999999999781</v>
      </c>
      <c r="N125" s="161">
        <f t="shared" si="59"/>
        <v>0.64</v>
      </c>
      <c r="O125" s="161">
        <f t="shared" si="59"/>
        <v>0.64</v>
      </c>
      <c r="P125" s="161">
        <f t="shared" si="59"/>
        <v>0.64</v>
      </c>
      <c r="Q125" s="161">
        <f t="shared" si="59"/>
        <v>0.64</v>
      </c>
      <c r="R125" s="161">
        <f t="shared" si="59"/>
        <v>0.64</v>
      </c>
      <c r="S125" s="161">
        <f t="shared" si="59"/>
        <v>0.64</v>
      </c>
      <c r="T125" s="161">
        <f t="shared" si="59"/>
        <v>0.64</v>
      </c>
      <c r="U125" s="161">
        <f t="shared" si="59"/>
        <v>0.64</v>
      </c>
      <c r="V125" s="161">
        <f t="shared" si="59"/>
        <v>0.64</v>
      </c>
      <c r="W125" s="161">
        <f t="shared" si="59"/>
        <v>0.64</v>
      </c>
      <c r="X125" s="161">
        <f t="shared" si="59"/>
        <v>0.5</v>
      </c>
      <c r="Y125" s="161">
        <f t="shared" si="59"/>
        <v>0.5</v>
      </c>
      <c r="Z125" s="161">
        <f t="shared" si="59"/>
        <v>0.5</v>
      </c>
      <c r="AA125" s="161">
        <f t="shared" si="59"/>
        <v>0.5</v>
      </c>
      <c r="AB125" s="161">
        <f t="shared" si="59"/>
        <v>0.5</v>
      </c>
      <c r="AC125" s="161">
        <f t="shared" si="59"/>
        <v>0.5</v>
      </c>
      <c r="AD125" s="161">
        <f t="shared" si="59"/>
        <v>0.5</v>
      </c>
      <c r="AE125" s="161">
        <f t="shared" si="59"/>
        <v>0.5</v>
      </c>
      <c r="AF125" s="161">
        <f t="shared" si="59"/>
        <v>0.5</v>
      </c>
      <c r="AG125" s="161">
        <f t="shared" si="59"/>
        <v>0.06</v>
      </c>
      <c r="AH125" s="161">
        <f t="shared" si="59"/>
        <v>0.06</v>
      </c>
      <c r="AI125" s="161">
        <f t="shared" si="59"/>
        <v>0.06</v>
      </c>
      <c r="AJ125" s="161">
        <f t="shared" si="59"/>
        <v>0.06</v>
      </c>
      <c r="AK125" s="161">
        <f t="shared" si="59"/>
        <v>0.06</v>
      </c>
      <c r="AL125" s="161">
        <f t="shared" si="59"/>
        <v>0.06</v>
      </c>
      <c r="AM125" s="161">
        <f t="shared" si="59"/>
        <v>0.06</v>
      </c>
      <c r="AN125" s="161">
        <f t="shared" si="59"/>
        <v>0.06</v>
      </c>
      <c r="AO125" s="161">
        <f t="shared" si="59"/>
        <v>0.06</v>
      </c>
      <c r="AP125" s="162">
        <f t="shared" si="59"/>
        <v>0</v>
      </c>
      <c r="AQ125" s="97"/>
      <c r="AR125" s="183">
        <f t="shared" si="58"/>
        <v>25.179999999999996</v>
      </c>
      <c r="AS125" s="97"/>
    </row>
    <row r="126" spans="1:46" ht="15.6">
      <c r="A126" s="123" t="s">
        <v>75</v>
      </c>
      <c r="B126" s="137" t="s">
        <v>55</v>
      </c>
      <c r="C126" s="160">
        <f t="shared" ref="C126:AP126" si="60">C114+C120</f>
        <v>1.9700000000000002</v>
      </c>
      <c r="D126" s="161">
        <f t="shared" si="60"/>
        <v>1.86</v>
      </c>
      <c r="E126" s="161">
        <f t="shared" si="60"/>
        <v>1.1299999999999999</v>
      </c>
      <c r="F126" s="161">
        <f t="shared" si="60"/>
        <v>0.79</v>
      </c>
      <c r="G126" s="161">
        <f t="shared" si="60"/>
        <v>0.77</v>
      </c>
      <c r="H126" s="161">
        <f t="shared" si="60"/>
        <v>0.77</v>
      </c>
      <c r="I126" s="161">
        <f t="shared" si="60"/>
        <v>0.67</v>
      </c>
      <c r="J126" s="161">
        <f t="shared" si="60"/>
        <v>0.69000000000000006</v>
      </c>
      <c r="K126" s="161">
        <f t="shared" si="60"/>
        <v>0.69000000000000006</v>
      </c>
      <c r="L126" s="161">
        <f t="shared" si="60"/>
        <v>0.69000000000000006</v>
      </c>
      <c r="M126" s="161">
        <f t="shared" si="60"/>
        <v>0.64000000000000135</v>
      </c>
      <c r="N126" s="161">
        <f t="shared" si="60"/>
        <v>0.67</v>
      </c>
      <c r="O126" s="161">
        <f t="shared" si="60"/>
        <v>0.67</v>
      </c>
      <c r="P126" s="161">
        <f t="shared" si="60"/>
        <v>0.67</v>
      </c>
      <c r="Q126" s="161">
        <f t="shared" si="60"/>
        <v>0.67</v>
      </c>
      <c r="R126" s="161">
        <f t="shared" si="60"/>
        <v>0.67</v>
      </c>
      <c r="S126" s="161">
        <f t="shared" si="60"/>
        <v>0.67</v>
      </c>
      <c r="T126" s="161">
        <f t="shared" si="60"/>
        <v>0.67</v>
      </c>
      <c r="U126" s="161">
        <f t="shared" si="60"/>
        <v>0.67</v>
      </c>
      <c r="V126" s="161">
        <f t="shared" si="60"/>
        <v>0.67</v>
      </c>
      <c r="W126" s="161">
        <f t="shared" si="60"/>
        <v>0.67</v>
      </c>
      <c r="X126" s="161">
        <f t="shared" si="60"/>
        <v>0.52</v>
      </c>
      <c r="Y126" s="161">
        <f t="shared" si="60"/>
        <v>0.52</v>
      </c>
      <c r="Z126" s="161">
        <f t="shared" si="60"/>
        <v>0.52</v>
      </c>
      <c r="AA126" s="161">
        <f t="shared" si="60"/>
        <v>0.52</v>
      </c>
      <c r="AB126" s="161">
        <f t="shared" si="60"/>
        <v>0.52</v>
      </c>
      <c r="AC126" s="161">
        <f t="shared" si="60"/>
        <v>0.52</v>
      </c>
      <c r="AD126" s="161">
        <f t="shared" si="60"/>
        <v>0.52</v>
      </c>
      <c r="AE126" s="161">
        <f t="shared" si="60"/>
        <v>0.52</v>
      </c>
      <c r="AF126" s="161">
        <f t="shared" si="60"/>
        <v>0.52</v>
      </c>
      <c r="AG126" s="161">
        <f t="shared" si="60"/>
        <v>0.06</v>
      </c>
      <c r="AH126" s="161">
        <f t="shared" si="60"/>
        <v>0.06</v>
      </c>
      <c r="AI126" s="161">
        <f t="shared" si="60"/>
        <v>0.06</v>
      </c>
      <c r="AJ126" s="161">
        <f t="shared" si="60"/>
        <v>0.06</v>
      </c>
      <c r="AK126" s="161">
        <f t="shared" si="60"/>
        <v>0.06</v>
      </c>
      <c r="AL126" s="161">
        <f t="shared" si="60"/>
        <v>0.06</v>
      </c>
      <c r="AM126" s="161">
        <f t="shared" si="60"/>
        <v>0.06</v>
      </c>
      <c r="AN126" s="161">
        <f t="shared" si="60"/>
        <v>0.06</v>
      </c>
      <c r="AO126" s="161">
        <f t="shared" si="60"/>
        <v>0.06</v>
      </c>
      <c r="AP126" s="162">
        <f t="shared" si="60"/>
        <v>0</v>
      </c>
      <c r="AQ126" s="97"/>
      <c r="AR126" s="183">
        <f t="shared" si="58"/>
        <v>22.589999999999982</v>
      </c>
      <c r="AS126" s="97"/>
    </row>
    <row r="127" spans="1:46" ht="15.6">
      <c r="A127" s="123"/>
      <c r="B127" s="137" t="s">
        <v>56</v>
      </c>
      <c r="C127" s="160">
        <f t="shared" ref="C127:AP127" si="61">C115+C121</f>
        <v>0.80999999999999994</v>
      </c>
      <c r="D127" s="161">
        <f t="shared" si="61"/>
        <v>1.6199999999999999</v>
      </c>
      <c r="E127" s="161">
        <f t="shared" si="61"/>
        <v>0.99</v>
      </c>
      <c r="F127" s="161">
        <f t="shared" si="61"/>
        <v>0.62</v>
      </c>
      <c r="G127" s="161">
        <f t="shared" si="61"/>
        <v>0.63</v>
      </c>
      <c r="H127" s="161">
        <f t="shared" si="61"/>
        <v>0.62</v>
      </c>
      <c r="I127" s="161">
        <f t="shared" si="61"/>
        <v>0.55000000000000004</v>
      </c>
      <c r="J127" s="161">
        <f t="shared" si="61"/>
        <v>0.55999999999999994</v>
      </c>
      <c r="K127" s="161">
        <f t="shared" si="61"/>
        <v>0.55999999999999994</v>
      </c>
      <c r="L127" s="161">
        <f t="shared" si="61"/>
        <v>0.55999999999999994</v>
      </c>
      <c r="M127" s="161">
        <f t="shared" si="61"/>
        <v>0.48999999999999938</v>
      </c>
      <c r="N127" s="161">
        <f t="shared" si="61"/>
        <v>0.49</v>
      </c>
      <c r="O127" s="161">
        <f t="shared" si="61"/>
        <v>0.49</v>
      </c>
      <c r="P127" s="161">
        <f t="shared" si="61"/>
        <v>0.49</v>
      </c>
      <c r="Q127" s="161">
        <f t="shared" si="61"/>
        <v>0.49</v>
      </c>
      <c r="R127" s="161">
        <f t="shared" si="61"/>
        <v>0.49</v>
      </c>
      <c r="S127" s="161">
        <f t="shared" si="61"/>
        <v>0.49</v>
      </c>
      <c r="T127" s="161">
        <f t="shared" si="61"/>
        <v>0.49</v>
      </c>
      <c r="U127" s="161">
        <f t="shared" si="61"/>
        <v>0.49</v>
      </c>
      <c r="V127" s="161">
        <f t="shared" si="61"/>
        <v>0.49</v>
      </c>
      <c r="W127" s="161">
        <f t="shared" si="61"/>
        <v>0.49</v>
      </c>
      <c r="X127" s="161">
        <f t="shared" si="61"/>
        <v>0.38</v>
      </c>
      <c r="Y127" s="161">
        <f t="shared" si="61"/>
        <v>0.38</v>
      </c>
      <c r="Z127" s="161">
        <f t="shared" si="61"/>
        <v>0.38</v>
      </c>
      <c r="AA127" s="161">
        <f t="shared" si="61"/>
        <v>0.38</v>
      </c>
      <c r="AB127" s="161">
        <f t="shared" si="61"/>
        <v>0.38</v>
      </c>
      <c r="AC127" s="161">
        <f t="shared" si="61"/>
        <v>0.38</v>
      </c>
      <c r="AD127" s="161">
        <f t="shared" si="61"/>
        <v>0.38</v>
      </c>
      <c r="AE127" s="161">
        <f t="shared" si="61"/>
        <v>0.38</v>
      </c>
      <c r="AF127" s="161">
        <f t="shared" si="61"/>
        <v>0.38</v>
      </c>
      <c r="AG127" s="161">
        <f t="shared" si="61"/>
        <v>0.04</v>
      </c>
      <c r="AH127" s="161">
        <f t="shared" si="61"/>
        <v>0.04</v>
      </c>
      <c r="AI127" s="161">
        <f t="shared" si="61"/>
        <v>0.04</v>
      </c>
      <c r="AJ127" s="161">
        <f t="shared" si="61"/>
        <v>0.04</v>
      </c>
      <c r="AK127" s="161">
        <f t="shared" si="61"/>
        <v>0.04</v>
      </c>
      <c r="AL127" s="161">
        <f t="shared" si="61"/>
        <v>0.04</v>
      </c>
      <c r="AM127" s="161">
        <f t="shared" si="61"/>
        <v>0.04</v>
      </c>
      <c r="AN127" s="161">
        <f t="shared" si="61"/>
        <v>0.04</v>
      </c>
      <c r="AO127" s="161">
        <f t="shared" si="61"/>
        <v>0.04</v>
      </c>
      <c r="AP127" s="162">
        <f t="shared" si="61"/>
        <v>0</v>
      </c>
      <c r="AQ127" s="97"/>
      <c r="AR127" s="183">
        <f t="shared" si="58"/>
        <v>16.690000000000001</v>
      </c>
      <c r="AS127" s="97"/>
    </row>
    <row r="128" spans="1:46" ht="15.6">
      <c r="A128" s="123"/>
      <c r="B128" s="100" t="s">
        <v>57</v>
      </c>
      <c r="C128" s="160">
        <f t="shared" ref="C128:AP128" si="62">C116+C122</f>
        <v>0.11000000000000001</v>
      </c>
      <c r="D128" s="161">
        <f t="shared" si="62"/>
        <v>1.49</v>
      </c>
      <c r="E128" s="161">
        <f t="shared" si="62"/>
        <v>0.87999999999999989</v>
      </c>
      <c r="F128" s="161">
        <f t="shared" si="62"/>
        <v>0.55000000000000004</v>
      </c>
      <c r="G128" s="161">
        <f t="shared" si="62"/>
        <v>0.53</v>
      </c>
      <c r="H128" s="161">
        <f t="shared" si="62"/>
        <v>0.53</v>
      </c>
      <c r="I128" s="210">
        <f t="shared" si="62"/>
        <v>0.47</v>
      </c>
      <c r="J128" s="161">
        <f t="shared" si="62"/>
        <v>0.44999999999999996</v>
      </c>
      <c r="K128" s="161">
        <f t="shared" si="62"/>
        <v>0.44999999999999996</v>
      </c>
      <c r="L128" s="161">
        <f t="shared" si="62"/>
        <v>0.44999999999999996</v>
      </c>
      <c r="M128" s="161">
        <f t="shared" si="62"/>
        <v>0.41999999999999965</v>
      </c>
      <c r="N128" s="161">
        <f t="shared" si="62"/>
        <v>0.4</v>
      </c>
      <c r="O128" s="161">
        <f t="shared" si="62"/>
        <v>0.4</v>
      </c>
      <c r="P128" s="161">
        <f t="shared" si="62"/>
        <v>0.4</v>
      </c>
      <c r="Q128" s="161">
        <f t="shared" si="62"/>
        <v>0.4</v>
      </c>
      <c r="R128" s="161">
        <f t="shared" si="62"/>
        <v>0.4</v>
      </c>
      <c r="S128" s="161">
        <f t="shared" si="62"/>
        <v>0.4</v>
      </c>
      <c r="T128" s="161">
        <f t="shared" si="62"/>
        <v>0.4</v>
      </c>
      <c r="U128" s="161">
        <f t="shared" si="62"/>
        <v>0.4</v>
      </c>
      <c r="V128" s="161">
        <f t="shared" si="62"/>
        <v>0.4</v>
      </c>
      <c r="W128" s="161">
        <f t="shared" si="62"/>
        <v>0.4</v>
      </c>
      <c r="X128" s="161">
        <f t="shared" si="62"/>
        <v>0.27</v>
      </c>
      <c r="Y128" s="161">
        <f t="shared" si="62"/>
        <v>0.27</v>
      </c>
      <c r="Z128" s="161">
        <f t="shared" si="62"/>
        <v>0.27</v>
      </c>
      <c r="AA128" s="161">
        <f t="shared" si="62"/>
        <v>0.27</v>
      </c>
      <c r="AB128" s="161">
        <f t="shared" si="62"/>
        <v>0.27</v>
      </c>
      <c r="AC128" s="161">
        <f t="shared" si="62"/>
        <v>0.27</v>
      </c>
      <c r="AD128" s="161">
        <f t="shared" si="62"/>
        <v>0.27</v>
      </c>
      <c r="AE128" s="161">
        <f t="shared" si="62"/>
        <v>0.27</v>
      </c>
      <c r="AF128" s="161">
        <f t="shared" si="62"/>
        <v>0.27</v>
      </c>
      <c r="AG128" s="161">
        <f t="shared" si="62"/>
        <v>0.02</v>
      </c>
      <c r="AH128" s="161">
        <f t="shared" si="62"/>
        <v>0.02</v>
      </c>
      <c r="AI128" s="161">
        <f t="shared" si="62"/>
        <v>0.02</v>
      </c>
      <c r="AJ128" s="161">
        <f t="shared" si="62"/>
        <v>0.02</v>
      </c>
      <c r="AK128" s="161">
        <f t="shared" si="62"/>
        <v>0.02</v>
      </c>
      <c r="AL128" s="161">
        <f t="shared" si="62"/>
        <v>0.02</v>
      </c>
      <c r="AM128" s="161">
        <f t="shared" si="62"/>
        <v>0.02</v>
      </c>
      <c r="AN128" s="161">
        <f t="shared" si="62"/>
        <v>0.02</v>
      </c>
      <c r="AO128" s="161">
        <f t="shared" si="62"/>
        <v>0.02</v>
      </c>
      <c r="AP128" s="162">
        <f t="shared" si="62"/>
        <v>0</v>
      </c>
      <c r="AQ128" s="97"/>
      <c r="AR128" s="183">
        <f t="shared" si="58"/>
        <v>12.939999999999996</v>
      </c>
      <c r="AS128" s="97"/>
    </row>
    <row r="129" spans="1:46" ht="15.6">
      <c r="A129" s="73"/>
      <c r="B129" s="132" t="s">
        <v>2</v>
      </c>
      <c r="C129" s="163">
        <f t="shared" ref="C129:AP129" si="63">SUM(C124:C128)</f>
        <v>6.6</v>
      </c>
      <c r="D129" s="164">
        <f t="shared" si="63"/>
        <v>9.5500000000000007</v>
      </c>
      <c r="E129" s="164">
        <f t="shared" si="63"/>
        <v>5.85</v>
      </c>
      <c r="F129" s="164">
        <f t="shared" si="63"/>
        <v>3.6900000000000004</v>
      </c>
      <c r="G129" s="164">
        <f t="shared" si="63"/>
        <v>3.67</v>
      </c>
      <c r="H129" s="164">
        <f t="shared" si="63"/>
        <v>3.67</v>
      </c>
      <c r="I129" s="211">
        <f t="shared" si="63"/>
        <v>3.2799999999999994</v>
      </c>
      <c r="J129" s="164">
        <f t="shared" si="63"/>
        <v>3.2800000000000002</v>
      </c>
      <c r="K129" s="164">
        <f t="shared" si="63"/>
        <v>3.2800000000000002</v>
      </c>
      <c r="L129" s="164">
        <f t="shared" si="63"/>
        <v>3.2800000000000002</v>
      </c>
      <c r="M129" s="164">
        <f t="shared" si="63"/>
        <v>2.9079999999999995</v>
      </c>
      <c r="N129" s="164">
        <f t="shared" si="63"/>
        <v>2.8000000000000003</v>
      </c>
      <c r="O129" s="164">
        <f t="shared" si="63"/>
        <v>2.8000000000000003</v>
      </c>
      <c r="P129" s="164">
        <f t="shared" si="63"/>
        <v>2.8000000000000003</v>
      </c>
      <c r="Q129" s="164">
        <f t="shared" si="63"/>
        <v>2.8000000000000003</v>
      </c>
      <c r="R129" s="164">
        <f t="shared" si="63"/>
        <v>2.8000000000000003</v>
      </c>
      <c r="S129" s="164">
        <f t="shared" si="63"/>
        <v>2.8000000000000003</v>
      </c>
      <c r="T129" s="164">
        <f t="shared" si="63"/>
        <v>2.8000000000000003</v>
      </c>
      <c r="U129" s="164">
        <f t="shared" si="63"/>
        <v>2.8000000000000003</v>
      </c>
      <c r="V129" s="164">
        <f t="shared" si="63"/>
        <v>2.8000000000000003</v>
      </c>
      <c r="W129" s="164">
        <f t="shared" si="63"/>
        <v>2.8000000000000003</v>
      </c>
      <c r="X129" s="164">
        <f t="shared" si="63"/>
        <v>2.13</v>
      </c>
      <c r="Y129" s="164">
        <f t="shared" si="63"/>
        <v>2.13</v>
      </c>
      <c r="Z129" s="164">
        <f t="shared" si="63"/>
        <v>2.13</v>
      </c>
      <c r="AA129" s="164">
        <f t="shared" si="63"/>
        <v>2.13</v>
      </c>
      <c r="AB129" s="164">
        <f t="shared" si="63"/>
        <v>2.13</v>
      </c>
      <c r="AC129" s="164">
        <f t="shared" si="63"/>
        <v>2.13</v>
      </c>
      <c r="AD129" s="164">
        <f t="shared" si="63"/>
        <v>2.13</v>
      </c>
      <c r="AE129" s="164">
        <f t="shared" si="63"/>
        <v>2.13</v>
      </c>
      <c r="AF129" s="164">
        <f t="shared" si="63"/>
        <v>2.13</v>
      </c>
      <c r="AG129" s="164">
        <f t="shared" si="63"/>
        <v>0.25</v>
      </c>
      <c r="AH129" s="164">
        <f t="shared" si="63"/>
        <v>0.25</v>
      </c>
      <c r="AI129" s="164">
        <f t="shared" si="63"/>
        <v>0.25</v>
      </c>
      <c r="AJ129" s="164">
        <f t="shared" si="63"/>
        <v>0.25</v>
      </c>
      <c r="AK129" s="164">
        <f t="shared" si="63"/>
        <v>0.25</v>
      </c>
      <c r="AL129" s="164">
        <f t="shared" si="63"/>
        <v>0.25</v>
      </c>
      <c r="AM129" s="164">
        <f t="shared" si="63"/>
        <v>0.25</v>
      </c>
      <c r="AN129" s="164">
        <f t="shared" si="63"/>
        <v>0.25</v>
      </c>
      <c r="AO129" s="164">
        <f t="shared" si="63"/>
        <v>0.25</v>
      </c>
      <c r="AP129" s="165">
        <f t="shared" si="63"/>
        <v>0</v>
      </c>
      <c r="AQ129" s="97"/>
      <c r="AR129" s="165">
        <f>SUM(AR124:AR128)</f>
        <v>98.47799999999998</v>
      </c>
      <c r="AS129" s="97"/>
    </row>
    <row r="130" spans="1:46" ht="15.6">
      <c r="A130" s="85"/>
      <c r="B130" s="69"/>
      <c r="C130" s="69"/>
      <c r="D130" s="69"/>
      <c r="E130" s="69"/>
      <c r="F130" s="69"/>
      <c r="G130" s="69"/>
      <c r="H130" s="69"/>
      <c r="I130" s="98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190"/>
      <c r="AS130" s="97"/>
    </row>
    <row r="131" spans="1:46" ht="15.6">
      <c r="A131" s="85"/>
      <c r="B131" s="69"/>
      <c r="C131" s="69"/>
      <c r="D131" s="69"/>
      <c r="E131" s="69"/>
      <c r="F131" s="69"/>
      <c r="G131" s="69"/>
      <c r="H131" s="69"/>
      <c r="I131" s="98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191"/>
      <c r="AS131" s="97"/>
    </row>
    <row r="132" spans="1:46" ht="15.6">
      <c r="A132" s="71" t="s">
        <v>81</v>
      </c>
      <c r="B132" s="87" t="s">
        <v>51</v>
      </c>
      <c r="C132" s="157">
        <f>ROUND((C27*$A$136)/1000000,2)</f>
        <v>0</v>
      </c>
      <c r="D132" s="158">
        <f t="shared" ref="D132:L132" si="64">ROUND((D27*$A$136)/1000000,2)</f>
        <v>0.08</v>
      </c>
      <c r="E132" s="158">
        <f t="shared" si="64"/>
        <v>0.08</v>
      </c>
      <c r="F132" s="158">
        <f t="shared" si="64"/>
        <v>0.05</v>
      </c>
      <c r="G132" s="158">
        <f t="shared" si="64"/>
        <v>0.05</v>
      </c>
      <c r="H132" s="158">
        <f t="shared" si="64"/>
        <v>0.05</v>
      </c>
      <c r="I132" s="158">
        <f t="shared" si="64"/>
        <v>0.05</v>
      </c>
      <c r="J132" s="158">
        <f t="shared" si="64"/>
        <v>0.05</v>
      </c>
      <c r="K132" s="158">
        <f t="shared" si="64"/>
        <v>0.05</v>
      </c>
      <c r="L132" s="158">
        <f t="shared" si="64"/>
        <v>0.05</v>
      </c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  <c r="AL132" s="285"/>
      <c r="AM132" s="285"/>
      <c r="AN132" s="285"/>
      <c r="AO132" s="285"/>
      <c r="AP132" s="286"/>
      <c r="AQ132" s="97"/>
      <c r="AR132" s="186">
        <f t="shared" ref="AR132:AR137" si="65">SUM(C132:AP132)</f>
        <v>0.51</v>
      </c>
      <c r="AS132" s="97"/>
    </row>
    <row r="133" spans="1:46" ht="15.6">
      <c r="A133" s="72" t="s">
        <v>82</v>
      </c>
      <c r="B133" s="137" t="s">
        <v>54</v>
      </c>
      <c r="C133" s="160">
        <f t="shared" ref="C133:L133" si="66">ROUND((C28*$A$136)/1000000,2)</f>
        <v>0</v>
      </c>
      <c r="D133" s="161">
        <f t="shared" si="66"/>
        <v>0.08</v>
      </c>
      <c r="E133" s="161">
        <f t="shared" si="66"/>
        <v>0.08</v>
      </c>
      <c r="F133" s="161">
        <f t="shared" si="66"/>
        <v>0.05</v>
      </c>
      <c r="G133" s="161">
        <f t="shared" si="66"/>
        <v>0.05</v>
      </c>
      <c r="H133" s="161">
        <f t="shared" si="66"/>
        <v>0.05</v>
      </c>
      <c r="I133" s="161">
        <f t="shared" si="66"/>
        <v>0.05</v>
      </c>
      <c r="J133" s="161">
        <f t="shared" si="66"/>
        <v>0.05</v>
      </c>
      <c r="K133" s="161">
        <f t="shared" si="66"/>
        <v>0.05</v>
      </c>
      <c r="L133" s="161">
        <f t="shared" si="66"/>
        <v>0.05</v>
      </c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  <c r="X133" s="287"/>
      <c r="Y133" s="287"/>
      <c r="Z133" s="287"/>
      <c r="AA133" s="287"/>
      <c r="AB133" s="287"/>
      <c r="AC133" s="287"/>
      <c r="AD133" s="287"/>
      <c r="AE133" s="287"/>
      <c r="AF133" s="287"/>
      <c r="AG133" s="287"/>
      <c r="AH133" s="287"/>
      <c r="AI133" s="287"/>
      <c r="AJ133" s="287"/>
      <c r="AK133" s="287"/>
      <c r="AL133" s="287"/>
      <c r="AM133" s="287"/>
      <c r="AN133" s="287"/>
      <c r="AO133" s="287"/>
      <c r="AP133" s="288"/>
      <c r="AQ133" s="97"/>
      <c r="AR133" s="183">
        <f t="shared" si="65"/>
        <v>0.51</v>
      </c>
      <c r="AS133" s="97"/>
    </row>
    <row r="134" spans="1:46" ht="15.6">
      <c r="A134" s="72" t="s">
        <v>73</v>
      </c>
      <c r="B134" s="137" t="s">
        <v>55</v>
      </c>
      <c r="C134" s="160">
        <f t="shared" ref="C134:L134" si="67">ROUND((C29*$A$136)/1000000,2)</f>
        <v>0</v>
      </c>
      <c r="D134" s="161">
        <f t="shared" si="67"/>
        <v>0.09</v>
      </c>
      <c r="E134" s="161">
        <f t="shared" si="67"/>
        <v>0.09</v>
      </c>
      <c r="F134" s="161">
        <f t="shared" si="67"/>
        <v>0.06</v>
      </c>
      <c r="G134" s="161">
        <f t="shared" si="67"/>
        <v>0.06</v>
      </c>
      <c r="H134" s="161">
        <f t="shared" si="67"/>
        <v>0.06</v>
      </c>
      <c r="I134" s="161">
        <f t="shared" si="67"/>
        <v>0.06</v>
      </c>
      <c r="J134" s="161">
        <f t="shared" si="67"/>
        <v>0.06</v>
      </c>
      <c r="K134" s="161">
        <f t="shared" si="67"/>
        <v>0.06</v>
      </c>
      <c r="L134" s="161">
        <f t="shared" si="67"/>
        <v>0.06</v>
      </c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  <c r="X134" s="287"/>
      <c r="Y134" s="287"/>
      <c r="Z134" s="287"/>
      <c r="AA134" s="287"/>
      <c r="AB134" s="287"/>
      <c r="AC134" s="287"/>
      <c r="AD134" s="287"/>
      <c r="AE134" s="287"/>
      <c r="AF134" s="287"/>
      <c r="AG134" s="287"/>
      <c r="AH134" s="287"/>
      <c r="AI134" s="287"/>
      <c r="AJ134" s="287"/>
      <c r="AK134" s="287"/>
      <c r="AL134" s="287"/>
      <c r="AM134" s="287"/>
      <c r="AN134" s="287"/>
      <c r="AO134" s="287"/>
      <c r="AP134" s="288"/>
      <c r="AQ134" s="97"/>
      <c r="AR134" s="183">
        <f t="shared" si="65"/>
        <v>0.60000000000000009</v>
      </c>
      <c r="AS134" s="97"/>
    </row>
    <row r="135" spans="1:46" ht="15.6">
      <c r="A135" s="72" t="s">
        <v>83</v>
      </c>
      <c r="B135" s="137" t="s">
        <v>56</v>
      </c>
      <c r="C135" s="160">
        <f t="shared" ref="C135:L135" si="68">ROUND((C30*$A$136)/1000000,2)</f>
        <v>0</v>
      </c>
      <c r="D135" s="161">
        <f t="shared" si="68"/>
        <v>7.0000000000000007E-2</v>
      </c>
      <c r="E135" s="161">
        <f t="shared" si="68"/>
        <v>7.0000000000000007E-2</v>
      </c>
      <c r="F135" s="161">
        <f t="shared" si="68"/>
        <v>0.04</v>
      </c>
      <c r="G135" s="161">
        <f t="shared" si="68"/>
        <v>0.04</v>
      </c>
      <c r="H135" s="161">
        <f t="shared" si="68"/>
        <v>0.04</v>
      </c>
      <c r="I135" s="161">
        <f t="shared" si="68"/>
        <v>0.04</v>
      </c>
      <c r="J135" s="161">
        <f t="shared" si="68"/>
        <v>0.04</v>
      </c>
      <c r="K135" s="161">
        <f t="shared" si="68"/>
        <v>0.04</v>
      </c>
      <c r="L135" s="161">
        <f t="shared" si="68"/>
        <v>0.04</v>
      </c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  <c r="X135" s="287"/>
      <c r="Y135" s="287"/>
      <c r="Z135" s="287"/>
      <c r="AA135" s="287"/>
      <c r="AB135" s="287"/>
      <c r="AC135" s="287"/>
      <c r="AD135" s="287"/>
      <c r="AE135" s="287"/>
      <c r="AF135" s="287"/>
      <c r="AG135" s="287"/>
      <c r="AH135" s="287"/>
      <c r="AI135" s="287"/>
      <c r="AJ135" s="287"/>
      <c r="AK135" s="287"/>
      <c r="AL135" s="287"/>
      <c r="AM135" s="287"/>
      <c r="AN135" s="287"/>
      <c r="AO135" s="287"/>
      <c r="AP135" s="288"/>
      <c r="AQ135" s="97"/>
      <c r="AR135" s="183">
        <f t="shared" si="65"/>
        <v>0.41999999999999993</v>
      </c>
      <c r="AS135" s="97"/>
    </row>
    <row r="136" spans="1:46" ht="15.6">
      <c r="A136" s="142">
        <v>300</v>
      </c>
      <c r="B136" s="100" t="s">
        <v>57</v>
      </c>
      <c r="C136" s="160">
        <f t="shared" ref="C136:L136" si="69">ROUND((C31*$A$136)/1000000,2)</f>
        <v>0</v>
      </c>
      <c r="D136" s="161">
        <f t="shared" si="69"/>
        <v>0.05</v>
      </c>
      <c r="E136" s="161">
        <f t="shared" si="69"/>
        <v>0.05</v>
      </c>
      <c r="F136" s="161">
        <f t="shared" si="69"/>
        <v>0.03</v>
      </c>
      <c r="G136" s="161">
        <f t="shared" si="69"/>
        <v>0.03</v>
      </c>
      <c r="H136" s="161">
        <f t="shared" si="69"/>
        <v>0.03</v>
      </c>
      <c r="I136" s="210">
        <f t="shared" si="69"/>
        <v>0.03</v>
      </c>
      <c r="J136" s="161">
        <f t="shared" si="69"/>
        <v>0.03</v>
      </c>
      <c r="K136" s="161">
        <f t="shared" si="69"/>
        <v>0.03</v>
      </c>
      <c r="L136" s="161">
        <f t="shared" si="69"/>
        <v>0.03</v>
      </c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  <c r="X136" s="287"/>
      <c r="Y136" s="287"/>
      <c r="Z136" s="287"/>
      <c r="AA136" s="287"/>
      <c r="AB136" s="287"/>
      <c r="AC136" s="287"/>
      <c r="AD136" s="287"/>
      <c r="AE136" s="287"/>
      <c r="AF136" s="287"/>
      <c r="AG136" s="287"/>
      <c r="AH136" s="287"/>
      <c r="AI136" s="287"/>
      <c r="AJ136" s="287"/>
      <c r="AK136" s="287"/>
      <c r="AL136" s="287"/>
      <c r="AM136" s="287"/>
      <c r="AN136" s="287"/>
      <c r="AO136" s="287"/>
      <c r="AP136" s="288"/>
      <c r="AQ136" s="97"/>
      <c r="AR136" s="183">
        <f t="shared" si="65"/>
        <v>0.31000000000000005</v>
      </c>
      <c r="AS136" s="97"/>
    </row>
    <row r="137" spans="1:46" ht="15.6">
      <c r="A137" s="73"/>
      <c r="B137" s="132" t="s">
        <v>2</v>
      </c>
      <c r="C137" s="163">
        <f t="shared" ref="C137:L137" si="70">SUM(C132:C136)</f>
        <v>0</v>
      </c>
      <c r="D137" s="164">
        <f t="shared" si="70"/>
        <v>0.37</v>
      </c>
      <c r="E137" s="164">
        <f t="shared" si="70"/>
        <v>0.37</v>
      </c>
      <c r="F137" s="164">
        <f t="shared" si="70"/>
        <v>0.23</v>
      </c>
      <c r="G137" s="164">
        <f t="shared" si="70"/>
        <v>0.23</v>
      </c>
      <c r="H137" s="164">
        <f t="shared" si="70"/>
        <v>0.23</v>
      </c>
      <c r="I137" s="211">
        <f t="shared" si="70"/>
        <v>0.23</v>
      </c>
      <c r="J137" s="164">
        <f t="shared" si="70"/>
        <v>0.23</v>
      </c>
      <c r="K137" s="164">
        <f t="shared" si="70"/>
        <v>0.23</v>
      </c>
      <c r="L137" s="164">
        <f t="shared" si="70"/>
        <v>0.23</v>
      </c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  <c r="Y137" s="289"/>
      <c r="Z137" s="289"/>
      <c r="AA137" s="289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290"/>
      <c r="AQ137" s="97"/>
      <c r="AR137" s="165">
        <f t="shared" si="65"/>
        <v>2.35</v>
      </c>
      <c r="AS137" s="97"/>
    </row>
    <row r="138" spans="1:46" ht="15.6">
      <c r="A138" s="87"/>
      <c r="B138" s="87" t="s">
        <v>77</v>
      </c>
      <c r="C138" s="166">
        <v>0</v>
      </c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167">
        <v>0</v>
      </c>
      <c r="J138" s="167">
        <v>0</v>
      </c>
      <c r="K138" s="167">
        <v>0</v>
      </c>
      <c r="L138" s="167">
        <v>0</v>
      </c>
      <c r="M138" s="167">
        <v>0</v>
      </c>
      <c r="N138" s="167">
        <v>0</v>
      </c>
      <c r="O138" s="167">
        <v>0</v>
      </c>
      <c r="P138" s="167">
        <v>0</v>
      </c>
      <c r="Q138" s="167">
        <v>0</v>
      </c>
      <c r="R138" s="167">
        <v>0</v>
      </c>
      <c r="S138" s="167">
        <v>0</v>
      </c>
      <c r="T138" s="167">
        <v>0</v>
      </c>
      <c r="U138" s="167">
        <v>0</v>
      </c>
      <c r="V138" s="167">
        <v>0</v>
      </c>
      <c r="W138" s="167">
        <v>0</v>
      </c>
      <c r="X138" s="167">
        <v>1.06</v>
      </c>
      <c r="Y138" s="167">
        <v>0.81</v>
      </c>
      <c r="Z138" s="167">
        <v>0.63</v>
      </c>
      <c r="AA138" s="167">
        <v>0.55000000000000004</v>
      </c>
      <c r="AB138" s="167">
        <v>0.54</v>
      </c>
      <c r="AC138" s="167">
        <v>0.5</v>
      </c>
      <c r="AD138" s="167">
        <v>0.5</v>
      </c>
      <c r="AE138" s="167">
        <v>0.51</v>
      </c>
      <c r="AF138" s="167">
        <v>0.51</v>
      </c>
      <c r="AG138" s="167">
        <v>0.3</v>
      </c>
      <c r="AH138" s="167">
        <v>0.34</v>
      </c>
      <c r="AI138" s="167">
        <v>0.34</v>
      </c>
      <c r="AJ138" s="167">
        <v>0.34</v>
      </c>
      <c r="AK138" s="167">
        <v>0.34</v>
      </c>
      <c r="AL138" s="167">
        <v>0.34</v>
      </c>
      <c r="AM138" s="167">
        <v>0.34</v>
      </c>
      <c r="AN138" s="167">
        <v>0.34</v>
      </c>
      <c r="AO138" s="167">
        <v>0.34</v>
      </c>
      <c r="AP138" s="168"/>
      <c r="AQ138" s="97"/>
      <c r="AR138" s="186">
        <f>SUM(C138:AP138)</f>
        <v>8.629999999999999</v>
      </c>
      <c r="AS138" s="97"/>
    </row>
    <row r="139" spans="1:46" ht="15.6">
      <c r="A139" s="123" t="s">
        <v>76</v>
      </c>
      <c r="B139" s="137" t="s">
        <v>78</v>
      </c>
      <c r="C139" s="169">
        <v>0</v>
      </c>
      <c r="D139" s="170">
        <v>0</v>
      </c>
      <c r="E139" s="170">
        <v>5.0000000000000001E-3</v>
      </c>
      <c r="F139" s="170">
        <v>5.0000000000000001E-3</v>
      </c>
      <c r="G139" s="170">
        <v>0.01</v>
      </c>
      <c r="H139" s="170">
        <v>0.01</v>
      </c>
      <c r="I139" s="170">
        <v>0.01</v>
      </c>
      <c r="J139" s="170">
        <v>0.01</v>
      </c>
      <c r="K139" s="170">
        <v>0.01</v>
      </c>
      <c r="L139" s="170">
        <v>0.01</v>
      </c>
      <c r="M139" s="170">
        <v>0.01</v>
      </c>
      <c r="N139" s="170">
        <v>0.01</v>
      </c>
      <c r="O139" s="170">
        <v>0.01</v>
      </c>
      <c r="P139" s="170">
        <v>0.01</v>
      </c>
      <c r="Q139" s="170">
        <v>0.01</v>
      </c>
      <c r="R139" s="170">
        <v>0.01</v>
      </c>
      <c r="S139" s="170">
        <v>0.01</v>
      </c>
      <c r="T139" s="170">
        <v>0.01</v>
      </c>
      <c r="U139" s="170">
        <v>0.01</v>
      </c>
      <c r="V139" s="170">
        <v>0.01</v>
      </c>
      <c r="W139" s="170">
        <v>0.01</v>
      </c>
      <c r="X139" s="170">
        <v>0.01</v>
      </c>
      <c r="Y139" s="170">
        <v>0.01</v>
      </c>
      <c r="Z139" s="170">
        <v>0.01</v>
      </c>
      <c r="AA139" s="170">
        <v>0.01</v>
      </c>
      <c r="AB139" s="170">
        <v>0.01</v>
      </c>
      <c r="AC139" s="170">
        <v>0.01</v>
      </c>
      <c r="AD139" s="170">
        <v>0.01</v>
      </c>
      <c r="AE139" s="170">
        <v>0.01</v>
      </c>
      <c r="AF139" s="170">
        <v>0.01</v>
      </c>
      <c r="AG139" s="170">
        <v>0.01</v>
      </c>
      <c r="AH139" s="170">
        <v>0.01</v>
      </c>
      <c r="AI139" s="170">
        <v>0.01</v>
      </c>
      <c r="AJ139" s="170">
        <v>0.01</v>
      </c>
      <c r="AK139" s="170">
        <v>0.01</v>
      </c>
      <c r="AL139" s="170">
        <v>0.01</v>
      </c>
      <c r="AM139" s="170">
        <v>0.01</v>
      </c>
      <c r="AN139" s="170">
        <v>0.01</v>
      </c>
      <c r="AO139" s="170">
        <v>0.01</v>
      </c>
      <c r="AP139" s="171"/>
      <c r="AQ139" s="97"/>
      <c r="AR139" s="183">
        <f>SUM(C139:AP139)</f>
        <v>0.36000000000000015</v>
      </c>
      <c r="AS139" s="97"/>
    </row>
    <row r="140" spans="1:46" ht="15.6">
      <c r="A140" s="123" t="s">
        <v>34</v>
      </c>
      <c r="B140" s="137" t="s">
        <v>79</v>
      </c>
      <c r="C140" s="169">
        <v>0</v>
      </c>
      <c r="D140" s="170">
        <v>0</v>
      </c>
      <c r="E140" s="170">
        <v>0</v>
      </c>
      <c r="F140" s="170">
        <v>0</v>
      </c>
      <c r="G140" s="170">
        <v>0</v>
      </c>
      <c r="H140" s="170">
        <v>0</v>
      </c>
      <c r="I140" s="170">
        <v>0</v>
      </c>
      <c r="J140" s="170">
        <v>0</v>
      </c>
      <c r="K140" s="170">
        <v>0</v>
      </c>
      <c r="L140" s="170">
        <v>0</v>
      </c>
      <c r="M140" s="170">
        <v>0</v>
      </c>
      <c r="N140" s="170">
        <v>0.38</v>
      </c>
      <c r="O140" s="170">
        <v>0.28999999999999998</v>
      </c>
      <c r="P140" s="170">
        <v>0.21</v>
      </c>
      <c r="Q140" s="170">
        <v>0.21</v>
      </c>
      <c r="R140" s="170">
        <v>0.21</v>
      </c>
      <c r="S140" s="170">
        <v>0.18</v>
      </c>
      <c r="T140" s="170">
        <v>0.19</v>
      </c>
      <c r="U140" s="170">
        <v>0.19</v>
      </c>
      <c r="V140" s="170">
        <v>0.19</v>
      </c>
      <c r="W140" s="170">
        <v>0.19</v>
      </c>
      <c r="X140" s="170">
        <v>0.6</v>
      </c>
      <c r="Y140" s="170">
        <v>0.5</v>
      </c>
      <c r="Z140" s="170">
        <v>0.42</v>
      </c>
      <c r="AA140" s="170">
        <v>0.43</v>
      </c>
      <c r="AB140" s="170">
        <v>0.43</v>
      </c>
      <c r="AC140" s="170">
        <v>0.4</v>
      </c>
      <c r="AD140" s="170">
        <v>0.4</v>
      </c>
      <c r="AE140" s="170">
        <v>0.4</v>
      </c>
      <c r="AF140" s="170">
        <v>0.4</v>
      </c>
      <c r="AG140" s="170">
        <v>0.4</v>
      </c>
      <c r="AH140" s="170">
        <v>0.77</v>
      </c>
      <c r="AI140" s="170">
        <v>0.67</v>
      </c>
      <c r="AJ140" s="170">
        <v>0.59</v>
      </c>
      <c r="AK140" s="170">
        <v>0.6</v>
      </c>
      <c r="AL140" s="170">
        <v>0.6</v>
      </c>
      <c r="AM140" s="170">
        <v>0.56999999999999995</v>
      </c>
      <c r="AN140" s="170">
        <v>0.56999999999999995</v>
      </c>
      <c r="AO140" s="170">
        <v>0.56999999999999995</v>
      </c>
      <c r="AP140" s="171"/>
      <c r="AQ140" s="97"/>
      <c r="AR140" s="183">
        <f>SUM(C140:AP140)</f>
        <v>11.56</v>
      </c>
      <c r="AS140" s="97"/>
      <c r="AT140" s="182"/>
    </row>
    <row r="141" spans="1:46" ht="15.6">
      <c r="A141" s="123"/>
      <c r="B141" s="100" t="s">
        <v>80</v>
      </c>
      <c r="C141" s="169">
        <v>0</v>
      </c>
      <c r="D141" s="170">
        <v>0</v>
      </c>
      <c r="E141" s="170">
        <v>0</v>
      </c>
      <c r="F141" s="170">
        <v>0</v>
      </c>
      <c r="G141" s="170">
        <v>0</v>
      </c>
      <c r="H141" s="170">
        <v>0</v>
      </c>
      <c r="I141" s="212">
        <v>0</v>
      </c>
      <c r="J141" s="170">
        <v>0</v>
      </c>
      <c r="K141" s="170">
        <v>0</v>
      </c>
      <c r="L141" s="170">
        <v>0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0</v>
      </c>
      <c r="S141" s="170">
        <v>0</v>
      </c>
      <c r="T141" s="170">
        <v>0</v>
      </c>
      <c r="U141" s="170">
        <v>0</v>
      </c>
      <c r="V141" s="170">
        <v>0</v>
      </c>
      <c r="W141" s="170">
        <v>0.02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  <c r="AC141" s="170">
        <v>0</v>
      </c>
      <c r="AD141" s="170">
        <v>0</v>
      </c>
      <c r="AE141" s="170">
        <v>0</v>
      </c>
      <c r="AF141" s="170">
        <v>0</v>
      </c>
      <c r="AG141" s="170">
        <v>0</v>
      </c>
      <c r="AH141" s="170">
        <v>0</v>
      </c>
      <c r="AI141" s="170">
        <v>0</v>
      </c>
      <c r="AJ141" s="170">
        <v>0</v>
      </c>
      <c r="AK141" s="170">
        <v>0</v>
      </c>
      <c r="AL141" s="170">
        <v>0</v>
      </c>
      <c r="AM141" s="170">
        <v>0</v>
      </c>
      <c r="AN141" s="170">
        <v>0</v>
      </c>
      <c r="AO141" s="170">
        <v>0</v>
      </c>
      <c r="AP141" s="171"/>
      <c r="AQ141" s="97"/>
      <c r="AR141" s="183">
        <f>SUM(C141:AP141)</f>
        <v>0.02</v>
      </c>
      <c r="AS141" s="97"/>
    </row>
    <row r="142" spans="1:46" ht="15.6">
      <c r="A142" s="73"/>
      <c r="B142" s="132" t="s">
        <v>2</v>
      </c>
      <c r="C142" s="163">
        <f t="shared" ref="C142:AP142" si="71">SUM(C138:C141)</f>
        <v>0</v>
      </c>
      <c r="D142" s="164">
        <f t="shared" si="71"/>
        <v>0</v>
      </c>
      <c r="E142" s="164">
        <f t="shared" si="71"/>
        <v>5.0000000000000001E-3</v>
      </c>
      <c r="F142" s="164">
        <f t="shared" si="71"/>
        <v>5.0000000000000001E-3</v>
      </c>
      <c r="G142" s="164">
        <f t="shared" si="71"/>
        <v>0.01</v>
      </c>
      <c r="H142" s="164">
        <f t="shared" si="71"/>
        <v>0.01</v>
      </c>
      <c r="I142" s="211">
        <f t="shared" si="71"/>
        <v>0.01</v>
      </c>
      <c r="J142" s="164">
        <f t="shared" si="71"/>
        <v>0.01</v>
      </c>
      <c r="K142" s="164">
        <f t="shared" si="71"/>
        <v>0.01</v>
      </c>
      <c r="L142" s="164">
        <f t="shared" si="71"/>
        <v>0.01</v>
      </c>
      <c r="M142" s="164">
        <f t="shared" si="71"/>
        <v>0.01</v>
      </c>
      <c r="N142" s="164">
        <f t="shared" si="71"/>
        <v>0.39</v>
      </c>
      <c r="O142" s="164">
        <f t="shared" si="71"/>
        <v>0.3</v>
      </c>
      <c r="P142" s="164">
        <f t="shared" si="71"/>
        <v>0.22</v>
      </c>
      <c r="Q142" s="164">
        <f t="shared" si="71"/>
        <v>0.22</v>
      </c>
      <c r="R142" s="164">
        <f t="shared" si="71"/>
        <v>0.22</v>
      </c>
      <c r="S142" s="164">
        <f t="shared" si="71"/>
        <v>0.19</v>
      </c>
      <c r="T142" s="164">
        <f t="shared" si="71"/>
        <v>0.2</v>
      </c>
      <c r="U142" s="164">
        <f t="shared" si="71"/>
        <v>0.2</v>
      </c>
      <c r="V142" s="164">
        <f t="shared" si="71"/>
        <v>0.2</v>
      </c>
      <c r="W142" s="164">
        <f t="shared" si="71"/>
        <v>0.22</v>
      </c>
      <c r="X142" s="164">
        <f t="shared" si="71"/>
        <v>1.67</v>
      </c>
      <c r="Y142" s="164">
        <f t="shared" si="71"/>
        <v>1.32</v>
      </c>
      <c r="Z142" s="164">
        <f t="shared" si="71"/>
        <v>1.06</v>
      </c>
      <c r="AA142" s="164">
        <f t="shared" si="71"/>
        <v>0.99</v>
      </c>
      <c r="AB142" s="164">
        <f t="shared" si="71"/>
        <v>0.98</v>
      </c>
      <c r="AC142" s="164">
        <f t="shared" si="71"/>
        <v>0.91</v>
      </c>
      <c r="AD142" s="164">
        <f t="shared" si="71"/>
        <v>0.91</v>
      </c>
      <c r="AE142" s="164">
        <f t="shared" si="71"/>
        <v>0.92</v>
      </c>
      <c r="AF142" s="164">
        <f t="shared" si="71"/>
        <v>0.92</v>
      </c>
      <c r="AG142" s="164">
        <f t="shared" si="71"/>
        <v>0.71</v>
      </c>
      <c r="AH142" s="164">
        <f t="shared" si="71"/>
        <v>1.1200000000000001</v>
      </c>
      <c r="AI142" s="164">
        <f t="shared" si="71"/>
        <v>1.02</v>
      </c>
      <c r="AJ142" s="164">
        <f t="shared" si="71"/>
        <v>0.94</v>
      </c>
      <c r="AK142" s="164">
        <f t="shared" si="71"/>
        <v>0.95</v>
      </c>
      <c r="AL142" s="164">
        <f t="shared" si="71"/>
        <v>0.95</v>
      </c>
      <c r="AM142" s="164">
        <f t="shared" si="71"/>
        <v>0.91999999999999993</v>
      </c>
      <c r="AN142" s="164">
        <f t="shared" si="71"/>
        <v>0.91999999999999993</v>
      </c>
      <c r="AO142" s="164">
        <f t="shared" si="71"/>
        <v>0.91999999999999993</v>
      </c>
      <c r="AP142" s="165">
        <f t="shared" si="71"/>
        <v>0</v>
      </c>
      <c r="AQ142" s="97"/>
      <c r="AR142" s="165">
        <f>SUM(AR138:AR141)</f>
        <v>20.569999999999997</v>
      </c>
      <c r="AS142" s="97"/>
    </row>
    <row r="143" spans="1:46" ht="15.6">
      <c r="A143" s="85"/>
      <c r="B143" s="69"/>
      <c r="C143" s="69"/>
      <c r="D143" s="69"/>
      <c r="E143" s="69"/>
      <c r="F143" s="69"/>
      <c r="G143" s="69"/>
      <c r="H143" s="69"/>
      <c r="I143" s="98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190"/>
      <c r="AS143" s="97"/>
    </row>
    <row r="144" spans="1:46" ht="15.6">
      <c r="A144" s="85"/>
      <c r="B144" s="69"/>
      <c r="C144" s="69"/>
      <c r="D144" s="69"/>
      <c r="E144" s="69"/>
      <c r="F144" s="69"/>
      <c r="G144" s="69"/>
      <c r="H144" s="69"/>
      <c r="I144" s="98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191"/>
      <c r="AS144" s="97"/>
    </row>
    <row r="145" spans="1:45" ht="15.6">
      <c r="A145" s="76"/>
      <c r="B145" s="68"/>
      <c r="C145" s="74" t="s">
        <v>188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80"/>
      <c r="AQ145" s="97"/>
      <c r="AR145" s="187"/>
      <c r="AS145" s="97"/>
    </row>
    <row r="146" spans="1:45" ht="15.6">
      <c r="A146" s="139" t="s">
        <v>94</v>
      </c>
      <c r="B146" s="140"/>
      <c r="C146" s="70">
        <v>1</v>
      </c>
      <c r="D146" s="77">
        <v>2</v>
      </c>
      <c r="E146" s="77">
        <v>3</v>
      </c>
      <c r="F146" s="77">
        <v>4</v>
      </c>
      <c r="G146" s="77">
        <v>5</v>
      </c>
      <c r="H146" s="77">
        <v>6</v>
      </c>
      <c r="I146" s="77">
        <v>7</v>
      </c>
      <c r="J146" s="77">
        <v>8</v>
      </c>
      <c r="K146" s="77">
        <v>9</v>
      </c>
      <c r="L146" s="78">
        <v>10</v>
      </c>
      <c r="M146" s="141">
        <v>11</v>
      </c>
      <c r="N146" s="141">
        <v>12</v>
      </c>
      <c r="O146" s="141">
        <v>13</v>
      </c>
      <c r="P146" s="141">
        <v>14</v>
      </c>
      <c r="Q146" s="141">
        <v>15</v>
      </c>
      <c r="R146" s="141">
        <v>16</v>
      </c>
      <c r="S146" s="141">
        <v>17</v>
      </c>
      <c r="T146" s="141">
        <v>18</v>
      </c>
      <c r="U146" s="141">
        <v>19</v>
      </c>
      <c r="V146" s="141">
        <v>20</v>
      </c>
      <c r="W146" s="141">
        <v>21</v>
      </c>
      <c r="X146" s="141">
        <v>22</v>
      </c>
      <c r="Y146" s="141">
        <v>23</v>
      </c>
      <c r="Z146" s="141">
        <v>24</v>
      </c>
      <c r="AA146" s="141">
        <v>25</v>
      </c>
      <c r="AB146" s="141">
        <v>26</v>
      </c>
      <c r="AC146" s="141">
        <v>27</v>
      </c>
      <c r="AD146" s="141">
        <v>28</v>
      </c>
      <c r="AE146" s="141">
        <v>29</v>
      </c>
      <c r="AF146" s="141">
        <v>30</v>
      </c>
      <c r="AG146" s="141">
        <v>31</v>
      </c>
      <c r="AH146" s="141">
        <v>32</v>
      </c>
      <c r="AI146" s="141">
        <v>33</v>
      </c>
      <c r="AJ146" s="141">
        <v>34</v>
      </c>
      <c r="AK146" s="141">
        <v>35</v>
      </c>
      <c r="AL146" s="141">
        <v>36</v>
      </c>
      <c r="AM146" s="141">
        <v>37</v>
      </c>
      <c r="AN146" s="141">
        <v>38</v>
      </c>
      <c r="AO146" s="141">
        <v>39</v>
      </c>
      <c r="AP146" s="140">
        <v>40</v>
      </c>
      <c r="AQ146" s="97"/>
      <c r="AR146" s="188" t="s">
        <v>2</v>
      </c>
      <c r="AS146" s="97"/>
    </row>
    <row r="147" spans="1:45" s="175" customFormat="1" ht="15.6">
      <c r="A147" s="249"/>
      <c r="B147" s="245" t="s">
        <v>177</v>
      </c>
      <c r="C147" s="250">
        <f t="shared" ref="C147:AP147" si="72">SUM(C148:C151)</f>
        <v>0</v>
      </c>
      <c r="D147" s="251">
        <f t="shared" si="72"/>
        <v>0</v>
      </c>
      <c r="E147" s="251">
        <f t="shared" si="72"/>
        <v>0</v>
      </c>
      <c r="F147" s="251">
        <f t="shared" si="72"/>
        <v>0</v>
      </c>
      <c r="G147" s="251">
        <f t="shared" si="72"/>
        <v>0</v>
      </c>
      <c r="H147" s="251">
        <f t="shared" si="72"/>
        <v>0</v>
      </c>
      <c r="I147" s="251">
        <f t="shared" si="72"/>
        <v>0</v>
      </c>
      <c r="J147" s="251">
        <f t="shared" si="72"/>
        <v>0</v>
      </c>
      <c r="K147" s="251">
        <f t="shared" si="72"/>
        <v>0</v>
      </c>
      <c r="L147" s="251">
        <f t="shared" si="72"/>
        <v>0</v>
      </c>
      <c r="M147" s="251">
        <f t="shared" si="72"/>
        <v>0</v>
      </c>
      <c r="N147" s="251">
        <f t="shared" si="72"/>
        <v>0</v>
      </c>
      <c r="O147" s="251">
        <f t="shared" si="72"/>
        <v>0</v>
      </c>
      <c r="P147" s="251">
        <f t="shared" si="72"/>
        <v>0</v>
      </c>
      <c r="Q147" s="251">
        <f t="shared" si="72"/>
        <v>0</v>
      </c>
      <c r="R147" s="251">
        <f t="shared" si="72"/>
        <v>0</v>
      </c>
      <c r="S147" s="251">
        <f t="shared" si="72"/>
        <v>0</v>
      </c>
      <c r="T147" s="251">
        <f t="shared" si="72"/>
        <v>0</v>
      </c>
      <c r="U147" s="251">
        <f t="shared" si="72"/>
        <v>0</v>
      </c>
      <c r="V147" s="251">
        <f t="shared" si="72"/>
        <v>0</v>
      </c>
      <c r="W147" s="251">
        <f t="shared" si="72"/>
        <v>0</v>
      </c>
      <c r="X147" s="251">
        <f t="shared" si="72"/>
        <v>0</v>
      </c>
      <c r="Y147" s="251">
        <f t="shared" si="72"/>
        <v>0</v>
      </c>
      <c r="Z147" s="251">
        <f t="shared" si="72"/>
        <v>0</v>
      </c>
      <c r="AA147" s="251">
        <f t="shared" si="72"/>
        <v>0</v>
      </c>
      <c r="AB147" s="251">
        <f t="shared" si="72"/>
        <v>0</v>
      </c>
      <c r="AC147" s="251">
        <f t="shared" si="72"/>
        <v>0</v>
      </c>
      <c r="AD147" s="251">
        <f t="shared" si="72"/>
        <v>0</v>
      </c>
      <c r="AE147" s="251">
        <f t="shared" si="72"/>
        <v>0</v>
      </c>
      <c r="AF147" s="251">
        <f t="shared" si="72"/>
        <v>0</v>
      </c>
      <c r="AG147" s="251">
        <f t="shared" si="72"/>
        <v>0</v>
      </c>
      <c r="AH147" s="251">
        <f t="shared" si="72"/>
        <v>0</v>
      </c>
      <c r="AI147" s="251">
        <f t="shared" si="72"/>
        <v>0</v>
      </c>
      <c r="AJ147" s="251">
        <f t="shared" si="72"/>
        <v>0</v>
      </c>
      <c r="AK147" s="251">
        <f t="shared" si="72"/>
        <v>0</v>
      </c>
      <c r="AL147" s="251">
        <f t="shared" si="72"/>
        <v>0</v>
      </c>
      <c r="AM147" s="251">
        <f t="shared" si="72"/>
        <v>0</v>
      </c>
      <c r="AN147" s="251">
        <f t="shared" si="72"/>
        <v>0</v>
      </c>
      <c r="AO147" s="251">
        <f t="shared" si="72"/>
        <v>0</v>
      </c>
      <c r="AP147" s="251">
        <f t="shared" si="72"/>
        <v>0</v>
      </c>
      <c r="AQ147" s="252"/>
      <c r="AR147" s="193">
        <f t="shared" ref="AR147:AR160" si="73">SUM(C147:AP147)</f>
        <v>0</v>
      </c>
      <c r="AS147" s="252"/>
    </row>
    <row r="148" spans="1:45" ht="15.6">
      <c r="A148" s="123"/>
      <c r="B148" s="248" t="s">
        <v>183</v>
      </c>
      <c r="C148" s="197">
        <v>0</v>
      </c>
      <c r="D148" s="198">
        <v>0</v>
      </c>
      <c r="E148" s="198">
        <v>0</v>
      </c>
      <c r="F148" s="198">
        <v>0</v>
      </c>
      <c r="G148" s="198">
        <v>0</v>
      </c>
      <c r="H148" s="198">
        <v>0</v>
      </c>
      <c r="I148" s="198">
        <v>0</v>
      </c>
      <c r="J148" s="198">
        <v>0</v>
      </c>
      <c r="K148" s="198">
        <v>0</v>
      </c>
      <c r="L148" s="198">
        <v>0</v>
      </c>
      <c r="M148" s="198">
        <v>0</v>
      </c>
      <c r="N148" s="198">
        <v>0</v>
      </c>
      <c r="O148" s="198">
        <v>0</v>
      </c>
      <c r="P148" s="198">
        <v>0</v>
      </c>
      <c r="Q148" s="198">
        <v>0</v>
      </c>
      <c r="R148" s="198">
        <v>0</v>
      </c>
      <c r="S148" s="198">
        <v>0</v>
      </c>
      <c r="T148" s="198">
        <v>0</v>
      </c>
      <c r="U148" s="198">
        <v>0</v>
      </c>
      <c r="V148" s="198">
        <v>0</v>
      </c>
      <c r="W148" s="198">
        <v>0</v>
      </c>
      <c r="X148" s="198">
        <v>0</v>
      </c>
      <c r="Y148" s="198">
        <v>0</v>
      </c>
      <c r="Z148" s="198">
        <v>0</v>
      </c>
      <c r="AA148" s="198">
        <v>0</v>
      </c>
      <c r="AB148" s="198">
        <v>0</v>
      </c>
      <c r="AC148" s="198">
        <v>0</v>
      </c>
      <c r="AD148" s="198">
        <v>0</v>
      </c>
      <c r="AE148" s="198">
        <v>0</v>
      </c>
      <c r="AF148" s="198">
        <v>0</v>
      </c>
      <c r="AG148" s="198">
        <v>0</v>
      </c>
      <c r="AH148" s="198">
        <v>0</v>
      </c>
      <c r="AI148" s="198">
        <v>0</v>
      </c>
      <c r="AJ148" s="198">
        <v>0</v>
      </c>
      <c r="AK148" s="198">
        <v>0</v>
      </c>
      <c r="AL148" s="198">
        <v>0</v>
      </c>
      <c r="AM148" s="198">
        <v>0</v>
      </c>
      <c r="AN148" s="198">
        <v>0</v>
      </c>
      <c r="AO148" s="198">
        <v>0</v>
      </c>
      <c r="AP148" s="198">
        <v>0</v>
      </c>
      <c r="AQ148" s="97"/>
      <c r="AR148" s="183">
        <f t="shared" si="73"/>
        <v>0</v>
      </c>
      <c r="AS148" s="97"/>
    </row>
    <row r="149" spans="1:45" ht="15.6">
      <c r="A149" s="123"/>
      <c r="B149" s="248" t="s">
        <v>30</v>
      </c>
      <c r="C149" s="197">
        <v>0</v>
      </c>
      <c r="D149" s="198">
        <v>0</v>
      </c>
      <c r="E149" s="198">
        <v>0</v>
      </c>
      <c r="F149" s="198">
        <v>0</v>
      </c>
      <c r="G149" s="198">
        <v>0</v>
      </c>
      <c r="H149" s="198">
        <v>0</v>
      </c>
      <c r="I149" s="198">
        <v>0</v>
      </c>
      <c r="J149" s="198">
        <v>0</v>
      </c>
      <c r="K149" s="198">
        <v>0</v>
      </c>
      <c r="L149" s="198">
        <v>0</v>
      </c>
      <c r="M149" s="198">
        <v>0</v>
      </c>
      <c r="N149" s="198">
        <v>0</v>
      </c>
      <c r="O149" s="198">
        <v>0</v>
      </c>
      <c r="P149" s="198">
        <v>0</v>
      </c>
      <c r="Q149" s="198">
        <v>0</v>
      </c>
      <c r="R149" s="198">
        <v>0</v>
      </c>
      <c r="S149" s="198">
        <v>0</v>
      </c>
      <c r="T149" s="198">
        <v>0</v>
      </c>
      <c r="U149" s="198">
        <v>0</v>
      </c>
      <c r="V149" s="198">
        <v>0</v>
      </c>
      <c r="W149" s="198">
        <v>0</v>
      </c>
      <c r="X149" s="198">
        <v>0</v>
      </c>
      <c r="Y149" s="198">
        <v>0</v>
      </c>
      <c r="Z149" s="198">
        <v>0</v>
      </c>
      <c r="AA149" s="198">
        <v>0</v>
      </c>
      <c r="AB149" s="198">
        <v>0</v>
      </c>
      <c r="AC149" s="198">
        <v>0</v>
      </c>
      <c r="AD149" s="198">
        <v>0</v>
      </c>
      <c r="AE149" s="198">
        <v>0</v>
      </c>
      <c r="AF149" s="198">
        <v>0</v>
      </c>
      <c r="AG149" s="198">
        <v>0</v>
      </c>
      <c r="AH149" s="198">
        <v>0</v>
      </c>
      <c r="AI149" s="198">
        <v>0</v>
      </c>
      <c r="AJ149" s="198">
        <v>0</v>
      </c>
      <c r="AK149" s="198">
        <v>0</v>
      </c>
      <c r="AL149" s="198">
        <v>0</v>
      </c>
      <c r="AM149" s="198">
        <v>0</v>
      </c>
      <c r="AN149" s="198">
        <v>0</v>
      </c>
      <c r="AO149" s="198">
        <v>0</v>
      </c>
      <c r="AP149" s="198">
        <v>0</v>
      </c>
      <c r="AQ149" s="97"/>
      <c r="AR149" s="183">
        <f t="shared" si="73"/>
        <v>0</v>
      </c>
      <c r="AS149" s="97"/>
    </row>
    <row r="150" spans="1:45" ht="15.6">
      <c r="A150" s="123"/>
      <c r="B150" s="248" t="s">
        <v>182</v>
      </c>
      <c r="C150" s="197">
        <v>0</v>
      </c>
      <c r="D150" s="198">
        <v>0</v>
      </c>
      <c r="E150" s="198">
        <v>0</v>
      </c>
      <c r="F150" s="198">
        <v>0</v>
      </c>
      <c r="G150" s="198">
        <v>0</v>
      </c>
      <c r="H150" s="198">
        <v>0</v>
      </c>
      <c r="I150" s="198">
        <v>0</v>
      </c>
      <c r="J150" s="198">
        <v>0</v>
      </c>
      <c r="K150" s="198">
        <v>0</v>
      </c>
      <c r="L150" s="198">
        <v>0</v>
      </c>
      <c r="M150" s="198">
        <v>0</v>
      </c>
      <c r="N150" s="198">
        <v>0</v>
      </c>
      <c r="O150" s="198">
        <v>0</v>
      </c>
      <c r="P150" s="198">
        <v>0</v>
      </c>
      <c r="Q150" s="198">
        <v>0</v>
      </c>
      <c r="R150" s="198">
        <v>0</v>
      </c>
      <c r="S150" s="198">
        <v>0</v>
      </c>
      <c r="T150" s="198">
        <v>0</v>
      </c>
      <c r="U150" s="198">
        <v>0</v>
      </c>
      <c r="V150" s="198">
        <v>0</v>
      </c>
      <c r="W150" s="198">
        <v>0</v>
      </c>
      <c r="X150" s="198">
        <v>0</v>
      </c>
      <c r="Y150" s="198">
        <v>0</v>
      </c>
      <c r="Z150" s="198">
        <v>0</v>
      </c>
      <c r="AA150" s="198">
        <v>0</v>
      </c>
      <c r="AB150" s="198">
        <v>0</v>
      </c>
      <c r="AC150" s="198">
        <v>0</v>
      </c>
      <c r="AD150" s="198">
        <v>0</v>
      </c>
      <c r="AE150" s="198">
        <v>0</v>
      </c>
      <c r="AF150" s="198">
        <v>0</v>
      </c>
      <c r="AG150" s="198">
        <v>0</v>
      </c>
      <c r="AH150" s="198">
        <v>0</v>
      </c>
      <c r="AI150" s="198">
        <v>0</v>
      </c>
      <c r="AJ150" s="198">
        <v>0</v>
      </c>
      <c r="AK150" s="198">
        <v>0</v>
      </c>
      <c r="AL150" s="198">
        <v>0</v>
      </c>
      <c r="AM150" s="198">
        <v>0</v>
      </c>
      <c r="AN150" s="198">
        <v>0</v>
      </c>
      <c r="AO150" s="198">
        <v>0</v>
      </c>
      <c r="AP150" s="198">
        <v>0</v>
      </c>
      <c r="AQ150" s="97"/>
      <c r="AR150" s="183">
        <f t="shared" si="73"/>
        <v>0</v>
      </c>
      <c r="AS150" s="97"/>
    </row>
    <row r="151" spans="1:45" ht="15.6">
      <c r="A151" s="123" t="s">
        <v>19</v>
      </c>
      <c r="B151" s="248" t="s">
        <v>12</v>
      </c>
      <c r="C151" s="197">
        <v>0</v>
      </c>
      <c r="D151" s="198">
        <v>0</v>
      </c>
      <c r="E151" s="198">
        <v>0</v>
      </c>
      <c r="F151" s="198">
        <v>0</v>
      </c>
      <c r="G151" s="198">
        <v>0</v>
      </c>
      <c r="H151" s="198">
        <v>0</v>
      </c>
      <c r="I151" s="198">
        <v>0</v>
      </c>
      <c r="J151" s="198">
        <v>0</v>
      </c>
      <c r="K151" s="198">
        <v>0</v>
      </c>
      <c r="L151" s="198">
        <v>0</v>
      </c>
      <c r="M151" s="198">
        <v>0</v>
      </c>
      <c r="N151" s="198">
        <v>0</v>
      </c>
      <c r="O151" s="198">
        <v>0</v>
      </c>
      <c r="P151" s="198">
        <v>0</v>
      </c>
      <c r="Q151" s="198">
        <v>0</v>
      </c>
      <c r="R151" s="198">
        <v>0</v>
      </c>
      <c r="S151" s="198">
        <v>0</v>
      </c>
      <c r="T151" s="198">
        <v>0</v>
      </c>
      <c r="U151" s="198">
        <v>0</v>
      </c>
      <c r="V151" s="198">
        <v>0</v>
      </c>
      <c r="W151" s="198">
        <v>0</v>
      </c>
      <c r="X151" s="198">
        <v>0</v>
      </c>
      <c r="Y151" s="198">
        <v>0</v>
      </c>
      <c r="Z151" s="198">
        <v>0</v>
      </c>
      <c r="AA151" s="198">
        <v>0</v>
      </c>
      <c r="AB151" s="198">
        <v>0</v>
      </c>
      <c r="AC151" s="198">
        <v>0</v>
      </c>
      <c r="AD151" s="198">
        <v>0</v>
      </c>
      <c r="AE151" s="198">
        <v>0</v>
      </c>
      <c r="AF151" s="198">
        <v>0</v>
      </c>
      <c r="AG151" s="198">
        <v>0</v>
      </c>
      <c r="AH151" s="198">
        <v>0</v>
      </c>
      <c r="AI151" s="198">
        <v>0</v>
      </c>
      <c r="AJ151" s="198">
        <v>0</v>
      </c>
      <c r="AK151" s="198">
        <v>0</v>
      </c>
      <c r="AL151" s="198">
        <v>0</v>
      </c>
      <c r="AM151" s="198">
        <v>0</v>
      </c>
      <c r="AN151" s="198">
        <v>0</v>
      </c>
      <c r="AO151" s="198">
        <v>0</v>
      </c>
      <c r="AP151" s="198">
        <v>0</v>
      </c>
      <c r="AQ151" s="97"/>
      <c r="AR151" s="183"/>
      <c r="AS151" s="97"/>
    </row>
    <row r="152" spans="1:45" s="175" customFormat="1" ht="15.6">
      <c r="A152" s="249"/>
      <c r="B152" s="245" t="s">
        <v>178</v>
      </c>
      <c r="C152" s="250">
        <f>SUM(C153:C158)</f>
        <v>0</v>
      </c>
      <c r="D152" s="251">
        <f t="shared" ref="D152:L152" si="74">SUM(D153:D158)</f>
        <v>0</v>
      </c>
      <c r="E152" s="251">
        <f t="shared" si="74"/>
        <v>0</v>
      </c>
      <c r="F152" s="251">
        <f t="shared" si="74"/>
        <v>0</v>
      </c>
      <c r="G152" s="251">
        <f t="shared" si="74"/>
        <v>0</v>
      </c>
      <c r="H152" s="251">
        <f t="shared" si="74"/>
        <v>0</v>
      </c>
      <c r="I152" s="251">
        <f t="shared" si="74"/>
        <v>0</v>
      </c>
      <c r="J152" s="251">
        <f t="shared" si="74"/>
        <v>0</v>
      </c>
      <c r="K152" s="251">
        <f t="shared" si="74"/>
        <v>0</v>
      </c>
      <c r="L152" s="251">
        <f t="shared" si="74"/>
        <v>0</v>
      </c>
      <c r="M152" s="251">
        <f t="shared" ref="M152:AP152" si="75">SUM(M153:M158)</f>
        <v>0</v>
      </c>
      <c r="N152" s="251">
        <f t="shared" si="75"/>
        <v>0</v>
      </c>
      <c r="O152" s="251">
        <f t="shared" si="75"/>
        <v>0</v>
      </c>
      <c r="P152" s="251">
        <f t="shared" si="75"/>
        <v>0</v>
      </c>
      <c r="Q152" s="251">
        <f t="shared" si="75"/>
        <v>0</v>
      </c>
      <c r="R152" s="251">
        <f t="shared" si="75"/>
        <v>0</v>
      </c>
      <c r="S152" s="251">
        <f t="shared" si="75"/>
        <v>0</v>
      </c>
      <c r="T152" s="251">
        <f t="shared" si="75"/>
        <v>0</v>
      </c>
      <c r="U152" s="251">
        <f t="shared" si="75"/>
        <v>0</v>
      </c>
      <c r="V152" s="251">
        <f t="shared" si="75"/>
        <v>0</v>
      </c>
      <c r="W152" s="251">
        <f t="shared" si="75"/>
        <v>0</v>
      </c>
      <c r="X152" s="251">
        <f t="shared" si="75"/>
        <v>0</v>
      </c>
      <c r="Y152" s="251">
        <f t="shared" si="75"/>
        <v>0</v>
      </c>
      <c r="Z152" s="251">
        <f t="shared" si="75"/>
        <v>0</v>
      </c>
      <c r="AA152" s="251">
        <f t="shared" si="75"/>
        <v>0</v>
      </c>
      <c r="AB152" s="251">
        <f t="shared" si="75"/>
        <v>0</v>
      </c>
      <c r="AC152" s="251">
        <f t="shared" si="75"/>
        <v>0</v>
      </c>
      <c r="AD152" s="251">
        <f t="shared" si="75"/>
        <v>0</v>
      </c>
      <c r="AE152" s="251">
        <f t="shared" si="75"/>
        <v>0</v>
      </c>
      <c r="AF152" s="251">
        <f t="shared" si="75"/>
        <v>0</v>
      </c>
      <c r="AG152" s="251">
        <f t="shared" si="75"/>
        <v>0</v>
      </c>
      <c r="AH152" s="251">
        <f t="shared" si="75"/>
        <v>0</v>
      </c>
      <c r="AI152" s="251">
        <f t="shared" si="75"/>
        <v>0</v>
      </c>
      <c r="AJ152" s="251">
        <f t="shared" si="75"/>
        <v>0</v>
      </c>
      <c r="AK152" s="251">
        <f t="shared" si="75"/>
        <v>0</v>
      </c>
      <c r="AL152" s="251">
        <f t="shared" si="75"/>
        <v>0</v>
      </c>
      <c r="AM152" s="251">
        <f t="shared" si="75"/>
        <v>0</v>
      </c>
      <c r="AN152" s="251">
        <f t="shared" si="75"/>
        <v>0</v>
      </c>
      <c r="AO152" s="251">
        <f t="shared" si="75"/>
        <v>0</v>
      </c>
      <c r="AP152" s="251">
        <f t="shared" si="75"/>
        <v>0</v>
      </c>
      <c r="AQ152" s="252"/>
      <c r="AR152" s="193">
        <f t="shared" si="73"/>
        <v>0</v>
      </c>
      <c r="AS152" s="252"/>
    </row>
    <row r="153" spans="1:45" ht="15.6">
      <c r="A153" s="123"/>
      <c r="B153" s="248" t="s">
        <v>181</v>
      </c>
      <c r="C153" s="197">
        <v>0</v>
      </c>
      <c r="D153" s="198">
        <v>0</v>
      </c>
      <c r="E153" s="198">
        <v>0</v>
      </c>
      <c r="F153" s="198">
        <v>0</v>
      </c>
      <c r="G153" s="198">
        <v>0</v>
      </c>
      <c r="H153" s="198">
        <v>0</v>
      </c>
      <c r="I153" s="198">
        <v>0</v>
      </c>
      <c r="J153" s="198">
        <v>0</v>
      </c>
      <c r="K153" s="198">
        <v>0</v>
      </c>
      <c r="L153" s="198">
        <v>0</v>
      </c>
      <c r="M153" s="198">
        <v>0</v>
      </c>
      <c r="N153" s="198">
        <v>0</v>
      </c>
      <c r="O153" s="198">
        <v>0</v>
      </c>
      <c r="P153" s="198">
        <v>0</v>
      </c>
      <c r="Q153" s="198">
        <v>0</v>
      </c>
      <c r="R153" s="198">
        <v>0</v>
      </c>
      <c r="S153" s="198">
        <v>0</v>
      </c>
      <c r="T153" s="198">
        <v>0</v>
      </c>
      <c r="U153" s="198">
        <v>0</v>
      </c>
      <c r="V153" s="198">
        <v>0</v>
      </c>
      <c r="W153" s="198">
        <v>0</v>
      </c>
      <c r="X153" s="198">
        <v>0</v>
      </c>
      <c r="Y153" s="198">
        <v>0</v>
      </c>
      <c r="Z153" s="198">
        <v>0</v>
      </c>
      <c r="AA153" s="198">
        <v>0</v>
      </c>
      <c r="AB153" s="198">
        <v>0</v>
      </c>
      <c r="AC153" s="198">
        <v>0</v>
      </c>
      <c r="AD153" s="198">
        <v>0</v>
      </c>
      <c r="AE153" s="198">
        <v>0</v>
      </c>
      <c r="AF153" s="198">
        <v>0</v>
      </c>
      <c r="AG153" s="198">
        <v>0</v>
      </c>
      <c r="AH153" s="198">
        <v>0</v>
      </c>
      <c r="AI153" s="198">
        <v>0</v>
      </c>
      <c r="AJ153" s="198">
        <v>0</v>
      </c>
      <c r="AK153" s="198">
        <v>0</v>
      </c>
      <c r="AL153" s="198">
        <v>0</v>
      </c>
      <c r="AM153" s="198">
        <v>0</v>
      </c>
      <c r="AN153" s="198">
        <v>0</v>
      </c>
      <c r="AO153" s="198">
        <v>0</v>
      </c>
      <c r="AP153" s="198">
        <v>0</v>
      </c>
      <c r="AQ153" s="97"/>
      <c r="AR153" s="183">
        <f t="shared" si="73"/>
        <v>0</v>
      </c>
      <c r="AS153" s="97"/>
    </row>
    <row r="154" spans="1:45" ht="15.6">
      <c r="A154" s="123"/>
      <c r="B154" s="248" t="s">
        <v>179</v>
      </c>
      <c r="C154" s="197">
        <v>0</v>
      </c>
      <c r="D154" s="198">
        <v>0</v>
      </c>
      <c r="E154" s="198">
        <v>0</v>
      </c>
      <c r="F154" s="198">
        <v>0</v>
      </c>
      <c r="G154" s="198">
        <v>0</v>
      </c>
      <c r="H154" s="198">
        <v>0</v>
      </c>
      <c r="I154" s="198">
        <v>0</v>
      </c>
      <c r="J154" s="198">
        <v>0</v>
      </c>
      <c r="K154" s="198">
        <v>0</v>
      </c>
      <c r="L154" s="198">
        <v>0</v>
      </c>
      <c r="M154" s="198">
        <v>0</v>
      </c>
      <c r="N154" s="198">
        <v>0</v>
      </c>
      <c r="O154" s="198">
        <v>0</v>
      </c>
      <c r="P154" s="198">
        <v>0</v>
      </c>
      <c r="Q154" s="198">
        <v>0</v>
      </c>
      <c r="R154" s="198">
        <v>0</v>
      </c>
      <c r="S154" s="198">
        <v>0</v>
      </c>
      <c r="T154" s="198">
        <v>0</v>
      </c>
      <c r="U154" s="198">
        <v>0</v>
      </c>
      <c r="V154" s="198">
        <v>0</v>
      </c>
      <c r="W154" s="198">
        <v>0</v>
      </c>
      <c r="X154" s="198">
        <v>0</v>
      </c>
      <c r="Y154" s="198">
        <v>0</v>
      </c>
      <c r="Z154" s="198">
        <v>0</v>
      </c>
      <c r="AA154" s="198">
        <v>0</v>
      </c>
      <c r="AB154" s="198">
        <v>0</v>
      </c>
      <c r="AC154" s="198">
        <v>0</v>
      </c>
      <c r="AD154" s="198">
        <v>0</v>
      </c>
      <c r="AE154" s="198">
        <v>0</v>
      </c>
      <c r="AF154" s="198">
        <v>0</v>
      </c>
      <c r="AG154" s="198">
        <v>0</v>
      </c>
      <c r="AH154" s="198">
        <v>0</v>
      </c>
      <c r="AI154" s="198">
        <v>0</v>
      </c>
      <c r="AJ154" s="198">
        <v>0</v>
      </c>
      <c r="AK154" s="198">
        <v>0</v>
      </c>
      <c r="AL154" s="198">
        <v>0</v>
      </c>
      <c r="AM154" s="198">
        <v>0</v>
      </c>
      <c r="AN154" s="198">
        <v>0</v>
      </c>
      <c r="AO154" s="198">
        <v>0</v>
      </c>
      <c r="AP154" s="198">
        <v>0</v>
      </c>
      <c r="AQ154" s="97"/>
      <c r="AR154" s="183">
        <f t="shared" si="73"/>
        <v>0</v>
      </c>
      <c r="AS154" s="97"/>
    </row>
    <row r="155" spans="1:45" ht="15.6">
      <c r="A155" s="123"/>
      <c r="B155" s="248" t="s">
        <v>13</v>
      </c>
      <c r="C155" s="197">
        <v>0</v>
      </c>
      <c r="D155" s="198">
        <v>0</v>
      </c>
      <c r="E155" s="198">
        <v>0</v>
      </c>
      <c r="F155" s="198">
        <v>0</v>
      </c>
      <c r="G155" s="198">
        <v>0</v>
      </c>
      <c r="H155" s="198">
        <v>0</v>
      </c>
      <c r="I155" s="198">
        <v>0</v>
      </c>
      <c r="J155" s="198">
        <v>0</v>
      </c>
      <c r="K155" s="198">
        <v>0</v>
      </c>
      <c r="L155" s="198">
        <v>0</v>
      </c>
      <c r="M155" s="198">
        <v>0</v>
      </c>
      <c r="N155" s="198">
        <v>0</v>
      </c>
      <c r="O155" s="198">
        <v>0</v>
      </c>
      <c r="P155" s="198">
        <v>0</v>
      </c>
      <c r="Q155" s="198">
        <v>0</v>
      </c>
      <c r="R155" s="198">
        <v>0</v>
      </c>
      <c r="S155" s="198">
        <v>0</v>
      </c>
      <c r="T155" s="198">
        <v>0</v>
      </c>
      <c r="U155" s="198">
        <v>0</v>
      </c>
      <c r="V155" s="198">
        <v>0</v>
      </c>
      <c r="W155" s="198">
        <v>0</v>
      </c>
      <c r="X155" s="198">
        <v>0</v>
      </c>
      <c r="Y155" s="198">
        <v>0</v>
      </c>
      <c r="Z155" s="198">
        <v>0</v>
      </c>
      <c r="AA155" s="198">
        <v>0</v>
      </c>
      <c r="AB155" s="198">
        <v>0</v>
      </c>
      <c r="AC155" s="198">
        <v>0</v>
      </c>
      <c r="AD155" s="198">
        <v>0</v>
      </c>
      <c r="AE155" s="198">
        <v>0</v>
      </c>
      <c r="AF155" s="198">
        <v>0</v>
      </c>
      <c r="AG155" s="198">
        <v>0</v>
      </c>
      <c r="AH155" s="198">
        <v>0</v>
      </c>
      <c r="AI155" s="198">
        <v>0</v>
      </c>
      <c r="AJ155" s="198">
        <v>0</v>
      </c>
      <c r="AK155" s="198">
        <v>0</v>
      </c>
      <c r="AL155" s="198">
        <v>0</v>
      </c>
      <c r="AM155" s="198">
        <v>0</v>
      </c>
      <c r="AN155" s="198">
        <v>0</v>
      </c>
      <c r="AO155" s="198">
        <v>0</v>
      </c>
      <c r="AP155" s="198">
        <v>0</v>
      </c>
      <c r="AQ155" s="97"/>
      <c r="AR155" s="183">
        <f t="shared" si="73"/>
        <v>0</v>
      </c>
      <c r="AS155" s="97"/>
    </row>
    <row r="156" spans="1:45" ht="15.6">
      <c r="A156" s="123"/>
      <c r="B156" s="248" t="s">
        <v>184</v>
      </c>
      <c r="C156" s="197">
        <v>0</v>
      </c>
      <c r="D156" s="198">
        <v>0</v>
      </c>
      <c r="E156" s="198">
        <v>0</v>
      </c>
      <c r="F156" s="198">
        <v>0</v>
      </c>
      <c r="G156" s="198">
        <v>0</v>
      </c>
      <c r="H156" s="198">
        <v>0</v>
      </c>
      <c r="I156" s="198">
        <v>0</v>
      </c>
      <c r="J156" s="198">
        <v>0</v>
      </c>
      <c r="K156" s="198">
        <v>0</v>
      </c>
      <c r="L156" s="198">
        <v>0</v>
      </c>
      <c r="M156" s="198">
        <v>0</v>
      </c>
      <c r="N156" s="198">
        <v>0</v>
      </c>
      <c r="O156" s="198">
        <v>0</v>
      </c>
      <c r="P156" s="198">
        <v>0</v>
      </c>
      <c r="Q156" s="198">
        <v>0</v>
      </c>
      <c r="R156" s="198">
        <v>0</v>
      </c>
      <c r="S156" s="198">
        <v>0</v>
      </c>
      <c r="T156" s="198">
        <v>0</v>
      </c>
      <c r="U156" s="198">
        <v>0</v>
      </c>
      <c r="V156" s="198">
        <v>0</v>
      </c>
      <c r="W156" s="198">
        <v>0</v>
      </c>
      <c r="X156" s="198">
        <v>0</v>
      </c>
      <c r="Y156" s="198">
        <v>0</v>
      </c>
      <c r="Z156" s="198">
        <v>0</v>
      </c>
      <c r="AA156" s="198">
        <v>0</v>
      </c>
      <c r="AB156" s="198">
        <v>0</v>
      </c>
      <c r="AC156" s="198">
        <v>0</v>
      </c>
      <c r="AD156" s="198">
        <v>0</v>
      </c>
      <c r="AE156" s="198">
        <v>0</v>
      </c>
      <c r="AF156" s="198">
        <v>0</v>
      </c>
      <c r="AG156" s="198">
        <v>0</v>
      </c>
      <c r="AH156" s="198">
        <v>0</v>
      </c>
      <c r="AI156" s="198">
        <v>0</v>
      </c>
      <c r="AJ156" s="198">
        <v>0</v>
      </c>
      <c r="AK156" s="198">
        <v>0</v>
      </c>
      <c r="AL156" s="198">
        <v>0</v>
      </c>
      <c r="AM156" s="198">
        <v>0</v>
      </c>
      <c r="AN156" s="198">
        <v>0</v>
      </c>
      <c r="AO156" s="198">
        <v>0</v>
      </c>
      <c r="AP156" s="198">
        <v>0</v>
      </c>
      <c r="AQ156" s="97"/>
      <c r="AR156" s="183">
        <f t="shared" si="73"/>
        <v>0</v>
      </c>
      <c r="AS156" s="97"/>
    </row>
    <row r="157" spans="1:45" ht="15.6">
      <c r="A157" s="123"/>
      <c r="B157" s="248" t="s">
        <v>180</v>
      </c>
      <c r="C157" s="197">
        <v>0</v>
      </c>
      <c r="D157" s="198">
        <v>0</v>
      </c>
      <c r="E157" s="198">
        <v>0</v>
      </c>
      <c r="F157" s="198">
        <v>0</v>
      </c>
      <c r="G157" s="198">
        <v>0</v>
      </c>
      <c r="H157" s="198">
        <v>0</v>
      </c>
      <c r="I157" s="198">
        <v>0</v>
      </c>
      <c r="J157" s="198">
        <v>0</v>
      </c>
      <c r="K157" s="198">
        <v>0</v>
      </c>
      <c r="L157" s="198">
        <v>0</v>
      </c>
      <c r="M157" s="198">
        <v>0</v>
      </c>
      <c r="N157" s="198">
        <v>0</v>
      </c>
      <c r="O157" s="198">
        <v>0</v>
      </c>
      <c r="P157" s="198">
        <v>0</v>
      </c>
      <c r="Q157" s="198">
        <v>0</v>
      </c>
      <c r="R157" s="198">
        <v>0</v>
      </c>
      <c r="S157" s="198">
        <v>0</v>
      </c>
      <c r="T157" s="198">
        <v>0</v>
      </c>
      <c r="U157" s="198">
        <v>0</v>
      </c>
      <c r="V157" s="198">
        <v>0</v>
      </c>
      <c r="W157" s="198">
        <v>0</v>
      </c>
      <c r="X157" s="198">
        <v>0</v>
      </c>
      <c r="Y157" s="198">
        <v>0</v>
      </c>
      <c r="Z157" s="198">
        <v>0</v>
      </c>
      <c r="AA157" s="198">
        <v>0</v>
      </c>
      <c r="AB157" s="198">
        <v>0</v>
      </c>
      <c r="AC157" s="198">
        <v>0</v>
      </c>
      <c r="AD157" s="198">
        <v>0</v>
      </c>
      <c r="AE157" s="198">
        <v>0</v>
      </c>
      <c r="AF157" s="198">
        <v>0</v>
      </c>
      <c r="AG157" s="198">
        <v>0</v>
      </c>
      <c r="AH157" s="198">
        <v>0</v>
      </c>
      <c r="AI157" s="198">
        <v>0</v>
      </c>
      <c r="AJ157" s="198">
        <v>0</v>
      </c>
      <c r="AK157" s="198">
        <v>0</v>
      </c>
      <c r="AL157" s="198">
        <v>0</v>
      </c>
      <c r="AM157" s="198">
        <v>0</v>
      </c>
      <c r="AN157" s="198">
        <v>0</v>
      </c>
      <c r="AO157" s="198">
        <v>0</v>
      </c>
      <c r="AP157" s="198">
        <v>0</v>
      </c>
      <c r="AQ157" s="97"/>
      <c r="AR157" s="183">
        <f t="shared" si="73"/>
        <v>0</v>
      </c>
      <c r="AS157" s="97"/>
    </row>
    <row r="158" spans="1:45" ht="15.6">
      <c r="A158" s="123"/>
      <c r="B158" s="248" t="s">
        <v>12</v>
      </c>
      <c r="C158" s="197">
        <v>0</v>
      </c>
      <c r="D158" s="198">
        <v>0</v>
      </c>
      <c r="E158" s="198">
        <v>0</v>
      </c>
      <c r="F158" s="198">
        <v>0</v>
      </c>
      <c r="G158" s="198">
        <v>0</v>
      </c>
      <c r="H158" s="198">
        <v>0</v>
      </c>
      <c r="I158" s="198">
        <v>0</v>
      </c>
      <c r="J158" s="198">
        <v>0</v>
      </c>
      <c r="K158" s="198">
        <v>0</v>
      </c>
      <c r="L158" s="198">
        <v>0</v>
      </c>
      <c r="M158" s="198">
        <v>0</v>
      </c>
      <c r="N158" s="198">
        <v>0</v>
      </c>
      <c r="O158" s="198">
        <v>0</v>
      </c>
      <c r="P158" s="198">
        <v>0</v>
      </c>
      <c r="Q158" s="198">
        <v>0</v>
      </c>
      <c r="R158" s="198">
        <v>0</v>
      </c>
      <c r="S158" s="198">
        <v>0</v>
      </c>
      <c r="T158" s="198">
        <v>0</v>
      </c>
      <c r="U158" s="198">
        <v>0</v>
      </c>
      <c r="V158" s="198">
        <v>0</v>
      </c>
      <c r="W158" s="198">
        <v>0</v>
      </c>
      <c r="X158" s="198">
        <v>0</v>
      </c>
      <c r="Y158" s="198">
        <v>0</v>
      </c>
      <c r="Z158" s="198">
        <v>0</v>
      </c>
      <c r="AA158" s="198">
        <v>0</v>
      </c>
      <c r="AB158" s="198">
        <v>0</v>
      </c>
      <c r="AC158" s="198">
        <v>0</v>
      </c>
      <c r="AD158" s="198">
        <v>0</v>
      </c>
      <c r="AE158" s="198">
        <v>0</v>
      </c>
      <c r="AF158" s="198">
        <v>0</v>
      </c>
      <c r="AG158" s="198">
        <v>0</v>
      </c>
      <c r="AH158" s="198">
        <v>0</v>
      </c>
      <c r="AI158" s="198">
        <v>0</v>
      </c>
      <c r="AJ158" s="198">
        <v>0</v>
      </c>
      <c r="AK158" s="198">
        <v>0</v>
      </c>
      <c r="AL158" s="198">
        <v>0</v>
      </c>
      <c r="AM158" s="198">
        <v>0</v>
      </c>
      <c r="AN158" s="198">
        <v>0</v>
      </c>
      <c r="AO158" s="198">
        <v>0</v>
      </c>
      <c r="AP158" s="198">
        <v>0</v>
      </c>
      <c r="AQ158" s="97"/>
      <c r="AR158" s="183">
        <f t="shared" si="73"/>
        <v>0</v>
      </c>
      <c r="AS158" s="97"/>
    </row>
    <row r="159" spans="1:45" ht="15.6">
      <c r="A159" s="226" t="s">
        <v>14</v>
      </c>
      <c r="B159" s="87" t="s">
        <v>32</v>
      </c>
      <c r="C159" s="166">
        <v>0.02</v>
      </c>
      <c r="D159" s="167">
        <v>0.02</v>
      </c>
      <c r="E159" s="167">
        <v>0.02</v>
      </c>
      <c r="F159" s="167">
        <v>0.02</v>
      </c>
      <c r="G159" s="167">
        <v>0.02</v>
      </c>
      <c r="H159" s="167">
        <v>0.02</v>
      </c>
      <c r="I159" s="167">
        <v>0.02</v>
      </c>
      <c r="J159" s="167">
        <v>0.02</v>
      </c>
      <c r="K159" s="167">
        <v>0.02</v>
      </c>
      <c r="L159" s="167">
        <v>0.02</v>
      </c>
      <c r="M159" s="167">
        <v>0.02</v>
      </c>
      <c r="N159" s="167">
        <v>0.02</v>
      </c>
      <c r="O159" s="167">
        <v>0.02</v>
      </c>
      <c r="P159" s="167">
        <v>0.02</v>
      </c>
      <c r="Q159" s="167">
        <v>0.02</v>
      </c>
      <c r="R159" s="167">
        <v>0.02</v>
      </c>
      <c r="S159" s="167">
        <v>0.02</v>
      </c>
      <c r="T159" s="167">
        <v>0.02</v>
      </c>
      <c r="U159" s="167">
        <v>0.02</v>
      </c>
      <c r="V159" s="167">
        <v>0.02</v>
      </c>
      <c r="W159" s="167">
        <v>0.02</v>
      </c>
      <c r="X159" s="167">
        <v>0.02</v>
      </c>
      <c r="Y159" s="167">
        <v>0.02</v>
      </c>
      <c r="Z159" s="167">
        <v>0.02</v>
      </c>
      <c r="AA159" s="167">
        <v>0.02</v>
      </c>
      <c r="AB159" s="167">
        <v>0.02</v>
      </c>
      <c r="AC159" s="167">
        <v>0.02</v>
      </c>
      <c r="AD159" s="167">
        <v>0.02</v>
      </c>
      <c r="AE159" s="167">
        <v>0.02</v>
      </c>
      <c r="AF159" s="167">
        <v>0.02</v>
      </c>
      <c r="AG159" s="167">
        <v>0.02</v>
      </c>
      <c r="AH159" s="167">
        <v>0.02</v>
      </c>
      <c r="AI159" s="167">
        <v>0.02</v>
      </c>
      <c r="AJ159" s="167">
        <v>0.02</v>
      </c>
      <c r="AK159" s="167">
        <v>0.02</v>
      </c>
      <c r="AL159" s="167">
        <v>0.02</v>
      </c>
      <c r="AM159" s="167">
        <v>0.02</v>
      </c>
      <c r="AN159" s="167">
        <v>0.02</v>
      </c>
      <c r="AO159" s="167">
        <v>0.02</v>
      </c>
      <c r="AP159" s="168">
        <v>0.02</v>
      </c>
      <c r="AQ159" s="97"/>
      <c r="AR159" s="194">
        <f t="shared" si="73"/>
        <v>0.80000000000000038</v>
      </c>
      <c r="AS159" s="97"/>
    </row>
    <row r="160" spans="1:45" ht="15.6">
      <c r="A160" s="173"/>
      <c r="B160" s="100" t="s">
        <v>33</v>
      </c>
      <c r="C160" s="258">
        <v>0.3</v>
      </c>
      <c r="D160" s="259">
        <v>0.3</v>
      </c>
      <c r="E160" s="259">
        <v>0.3</v>
      </c>
      <c r="F160" s="259">
        <v>0.3</v>
      </c>
      <c r="G160" s="259">
        <v>0.3</v>
      </c>
      <c r="H160" s="259">
        <v>0.3</v>
      </c>
      <c r="I160" s="259">
        <v>0.3</v>
      </c>
      <c r="J160" s="259">
        <v>0.3</v>
      </c>
      <c r="K160" s="259">
        <v>0.3</v>
      </c>
      <c r="L160" s="259">
        <v>0.3</v>
      </c>
      <c r="M160" s="259">
        <v>0.3</v>
      </c>
      <c r="N160" s="259">
        <v>0.3</v>
      </c>
      <c r="O160" s="259">
        <v>0.3</v>
      </c>
      <c r="P160" s="259">
        <v>0.3</v>
      </c>
      <c r="Q160" s="259">
        <v>0.3</v>
      </c>
      <c r="R160" s="259">
        <v>0.3</v>
      </c>
      <c r="S160" s="259">
        <v>0.3</v>
      </c>
      <c r="T160" s="259">
        <v>0.3</v>
      </c>
      <c r="U160" s="259">
        <v>0.3</v>
      </c>
      <c r="V160" s="259">
        <v>0.3</v>
      </c>
      <c r="W160" s="259">
        <v>0.3</v>
      </c>
      <c r="X160" s="259">
        <v>0.3</v>
      </c>
      <c r="Y160" s="259">
        <v>0.3</v>
      </c>
      <c r="Z160" s="259">
        <v>0.3</v>
      </c>
      <c r="AA160" s="259">
        <v>0.3</v>
      </c>
      <c r="AB160" s="259">
        <v>0.3</v>
      </c>
      <c r="AC160" s="259">
        <v>0.3</v>
      </c>
      <c r="AD160" s="259">
        <v>0.3</v>
      </c>
      <c r="AE160" s="259">
        <v>0.3</v>
      </c>
      <c r="AF160" s="259">
        <v>0.3</v>
      </c>
      <c r="AG160" s="259">
        <v>0.3</v>
      </c>
      <c r="AH160" s="259">
        <v>0.3</v>
      </c>
      <c r="AI160" s="259">
        <v>0.3</v>
      </c>
      <c r="AJ160" s="259">
        <v>0.3</v>
      </c>
      <c r="AK160" s="259">
        <v>0.3</v>
      </c>
      <c r="AL160" s="259">
        <v>0.3</v>
      </c>
      <c r="AM160" s="259">
        <v>0.3</v>
      </c>
      <c r="AN160" s="259">
        <v>0.3</v>
      </c>
      <c r="AO160" s="259">
        <v>0.3</v>
      </c>
      <c r="AP160" s="260">
        <v>0.3</v>
      </c>
      <c r="AQ160" s="97"/>
      <c r="AR160" s="196">
        <f t="shared" si="73"/>
        <v>12.000000000000007</v>
      </c>
      <c r="AS160" s="97"/>
    </row>
    <row r="161" spans="1:45" s="37" customFormat="1" ht="15.6">
      <c r="A161" s="226" t="s">
        <v>12</v>
      </c>
      <c r="B161" s="87" t="s">
        <v>84</v>
      </c>
      <c r="C161" s="266">
        <f>C137</f>
        <v>0</v>
      </c>
      <c r="D161" s="261">
        <f t="shared" ref="D161:L161" si="76">D137</f>
        <v>0.37</v>
      </c>
      <c r="E161" s="261">
        <f t="shared" si="76"/>
        <v>0.37</v>
      </c>
      <c r="F161" s="261">
        <f t="shared" si="76"/>
        <v>0.23</v>
      </c>
      <c r="G161" s="261">
        <f t="shared" si="76"/>
        <v>0.23</v>
      </c>
      <c r="H161" s="261">
        <f t="shared" si="76"/>
        <v>0.23</v>
      </c>
      <c r="I161" s="261">
        <f t="shared" si="76"/>
        <v>0.23</v>
      </c>
      <c r="J161" s="261">
        <f t="shared" si="76"/>
        <v>0.23</v>
      </c>
      <c r="K161" s="261">
        <f t="shared" si="76"/>
        <v>0.23</v>
      </c>
      <c r="L161" s="261">
        <f t="shared" si="76"/>
        <v>0.23</v>
      </c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8"/>
      <c r="AQ161" s="262"/>
      <c r="AR161" s="194">
        <f>SUM(C161:AP161)</f>
        <v>2.35</v>
      </c>
      <c r="AS161" s="181"/>
    </row>
    <row r="162" spans="1:45" s="37" customFormat="1" ht="15.6">
      <c r="A162" s="263"/>
      <c r="B162" s="100" t="s">
        <v>185</v>
      </c>
      <c r="C162" s="292">
        <v>0</v>
      </c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264"/>
      <c r="AP162" s="265"/>
      <c r="AQ162" s="262"/>
      <c r="AR162" s="196">
        <f>SUM(C162:AP162)</f>
        <v>0</v>
      </c>
      <c r="AS162" s="181"/>
    </row>
    <row r="163" spans="1:45" ht="15.6">
      <c r="A163" s="172" t="s">
        <v>85</v>
      </c>
      <c r="B163" s="177"/>
      <c r="C163" s="178">
        <f t="shared" ref="C163:AP163" si="77">SUM(C159:C162)+C152+C147</f>
        <v>0.32</v>
      </c>
      <c r="D163" s="179">
        <f t="shared" si="77"/>
        <v>0.69</v>
      </c>
      <c r="E163" s="179">
        <f t="shared" si="77"/>
        <v>0.69</v>
      </c>
      <c r="F163" s="179">
        <f t="shared" si="77"/>
        <v>0.55000000000000004</v>
      </c>
      <c r="G163" s="179">
        <f t="shared" si="77"/>
        <v>0.55000000000000004</v>
      </c>
      <c r="H163" s="179">
        <f t="shared" si="77"/>
        <v>0.55000000000000004</v>
      </c>
      <c r="I163" s="179">
        <f t="shared" si="77"/>
        <v>0.55000000000000004</v>
      </c>
      <c r="J163" s="179">
        <f t="shared" si="77"/>
        <v>0.55000000000000004</v>
      </c>
      <c r="K163" s="179">
        <f t="shared" si="77"/>
        <v>0.55000000000000004</v>
      </c>
      <c r="L163" s="179">
        <f t="shared" si="77"/>
        <v>0.55000000000000004</v>
      </c>
      <c r="M163" s="179">
        <f t="shared" si="77"/>
        <v>0.32</v>
      </c>
      <c r="N163" s="179">
        <f t="shared" si="77"/>
        <v>0.32</v>
      </c>
      <c r="O163" s="179">
        <f t="shared" si="77"/>
        <v>0.32</v>
      </c>
      <c r="P163" s="179">
        <f t="shared" si="77"/>
        <v>0.32</v>
      </c>
      <c r="Q163" s="179">
        <f t="shared" si="77"/>
        <v>0.32</v>
      </c>
      <c r="R163" s="179">
        <f t="shared" si="77"/>
        <v>0.32</v>
      </c>
      <c r="S163" s="179">
        <f t="shared" si="77"/>
        <v>0.32</v>
      </c>
      <c r="T163" s="179">
        <f t="shared" si="77"/>
        <v>0.32</v>
      </c>
      <c r="U163" s="179">
        <f t="shared" si="77"/>
        <v>0.32</v>
      </c>
      <c r="V163" s="179">
        <f t="shared" si="77"/>
        <v>0.32</v>
      </c>
      <c r="W163" s="179">
        <f t="shared" si="77"/>
        <v>0.32</v>
      </c>
      <c r="X163" s="179">
        <f t="shared" si="77"/>
        <v>0.32</v>
      </c>
      <c r="Y163" s="179">
        <f t="shared" si="77"/>
        <v>0.32</v>
      </c>
      <c r="Z163" s="179">
        <f t="shared" si="77"/>
        <v>0.32</v>
      </c>
      <c r="AA163" s="179">
        <f t="shared" si="77"/>
        <v>0.32</v>
      </c>
      <c r="AB163" s="179">
        <f t="shared" si="77"/>
        <v>0.32</v>
      </c>
      <c r="AC163" s="179">
        <f t="shared" si="77"/>
        <v>0.32</v>
      </c>
      <c r="AD163" s="179">
        <f t="shared" si="77"/>
        <v>0.32</v>
      </c>
      <c r="AE163" s="179">
        <f t="shared" si="77"/>
        <v>0.32</v>
      </c>
      <c r="AF163" s="179">
        <f t="shared" si="77"/>
        <v>0.32</v>
      </c>
      <c r="AG163" s="179">
        <f t="shared" si="77"/>
        <v>0.32</v>
      </c>
      <c r="AH163" s="179">
        <f t="shared" si="77"/>
        <v>0.32</v>
      </c>
      <c r="AI163" s="179">
        <f t="shared" si="77"/>
        <v>0.32</v>
      </c>
      <c r="AJ163" s="179">
        <f t="shared" si="77"/>
        <v>0.32</v>
      </c>
      <c r="AK163" s="179">
        <f t="shared" si="77"/>
        <v>0.32</v>
      </c>
      <c r="AL163" s="179">
        <f t="shared" si="77"/>
        <v>0.32</v>
      </c>
      <c r="AM163" s="179">
        <f t="shared" si="77"/>
        <v>0.32</v>
      </c>
      <c r="AN163" s="179">
        <f t="shared" si="77"/>
        <v>0.32</v>
      </c>
      <c r="AO163" s="179">
        <f t="shared" si="77"/>
        <v>0.32</v>
      </c>
      <c r="AP163" s="180">
        <f t="shared" si="77"/>
        <v>0.32</v>
      </c>
      <c r="AQ163" s="181"/>
      <c r="AR163" s="165">
        <f>SUM(AR159:AR162)+AR152+AR147</f>
        <v>15.150000000000007</v>
      </c>
      <c r="AS163" s="181"/>
    </row>
    <row r="164" spans="1:45" ht="15.6">
      <c r="A164" s="85"/>
      <c r="B164" s="69"/>
      <c r="C164" s="69"/>
      <c r="D164" s="69"/>
      <c r="E164" s="69"/>
      <c r="F164" s="69"/>
      <c r="G164" s="69"/>
      <c r="H164" s="69"/>
      <c r="I164" s="98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190"/>
      <c r="AS164" s="97"/>
    </row>
    <row r="165" spans="1:45" ht="15.6">
      <c r="A165" s="85"/>
      <c r="B165" s="69"/>
      <c r="C165" s="69"/>
      <c r="D165" s="69"/>
      <c r="E165" s="69"/>
      <c r="F165" s="69"/>
      <c r="G165" s="69"/>
      <c r="H165" s="69"/>
      <c r="I165" s="98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174"/>
      <c r="AS165" s="97"/>
    </row>
    <row r="166" spans="1:45" ht="15.6">
      <c r="A166" s="76"/>
      <c r="B166" s="68"/>
      <c r="C166" s="74" t="s">
        <v>190</v>
      </c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80"/>
      <c r="AQ166" s="97"/>
      <c r="AR166" s="187"/>
      <c r="AS166" s="97"/>
    </row>
    <row r="167" spans="1:45" ht="15.6">
      <c r="A167" s="139" t="s">
        <v>189</v>
      </c>
      <c r="B167" s="140"/>
      <c r="C167" s="70">
        <v>1</v>
      </c>
      <c r="D167" s="77">
        <v>2</v>
      </c>
      <c r="E167" s="77">
        <v>3</v>
      </c>
      <c r="F167" s="77">
        <v>4</v>
      </c>
      <c r="G167" s="77">
        <v>5</v>
      </c>
      <c r="H167" s="77">
        <v>6</v>
      </c>
      <c r="I167" s="77">
        <v>7</v>
      </c>
      <c r="J167" s="77">
        <v>8</v>
      </c>
      <c r="K167" s="77">
        <v>9</v>
      </c>
      <c r="L167" s="78">
        <v>10</v>
      </c>
      <c r="M167" s="141">
        <v>11</v>
      </c>
      <c r="N167" s="141">
        <v>12</v>
      </c>
      <c r="O167" s="141">
        <v>13</v>
      </c>
      <c r="P167" s="141">
        <v>14</v>
      </c>
      <c r="Q167" s="141">
        <v>15</v>
      </c>
      <c r="R167" s="141">
        <v>16</v>
      </c>
      <c r="S167" s="141">
        <v>17</v>
      </c>
      <c r="T167" s="141">
        <v>18</v>
      </c>
      <c r="U167" s="141">
        <v>19</v>
      </c>
      <c r="V167" s="141">
        <v>20</v>
      </c>
      <c r="W167" s="141">
        <v>21</v>
      </c>
      <c r="X167" s="141">
        <v>22</v>
      </c>
      <c r="Y167" s="141">
        <v>23</v>
      </c>
      <c r="Z167" s="141">
        <v>24</v>
      </c>
      <c r="AA167" s="141">
        <v>25</v>
      </c>
      <c r="AB167" s="141">
        <v>26</v>
      </c>
      <c r="AC167" s="141">
        <v>27</v>
      </c>
      <c r="AD167" s="141">
        <v>28</v>
      </c>
      <c r="AE167" s="141">
        <v>29</v>
      </c>
      <c r="AF167" s="141">
        <v>30</v>
      </c>
      <c r="AG167" s="141">
        <v>31</v>
      </c>
      <c r="AH167" s="141">
        <v>32</v>
      </c>
      <c r="AI167" s="141">
        <v>33</v>
      </c>
      <c r="AJ167" s="141">
        <v>34</v>
      </c>
      <c r="AK167" s="141">
        <v>35</v>
      </c>
      <c r="AL167" s="141">
        <v>36</v>
      </c>
      <c r="AM167" s="141">
        <v>37</v>
      </c>
      <c r="AN167" s="141">
        <v>38</v>
      </c>
      <c r="AO167" s="141">
        <v>39</v>
      </c>
      <c r="AP167" s="140">
        <v>40</v>
      </c>
      <c r="AQ167" s="97"/>
      <c r="AR167" s="188" t="s">
        <v>2</v>
      </c>
      <c r="AS167" s="97"/>
    </row>
    <row r="168" spans="1:45" ht="15.6">
      <c r="A168" s="87"/>
      <c r="B168" s="69" t="s">
        <v>100</v>
      </c>
      <c r="C168" s="241">
        <v>0</v>
      </c>
      <c r="D168" s="296">
        <v>311.084</v>
      </c>
      <c r="E168" s="296">
        <v>622.16899999999998</v>
      </c>
      <c r="F168" s="296">
        <v>622.16899999999998</v>
      </c>
      <c r="G168" s="296">
        <v>622.16899999999998</v>
      </c>
      <c r="H168" s="296">
        <v>622.16899999999998</v>
      </c>
      <c r="I168" s="296">
        <v>622.16899999999998</v>
      </c>
      <c r="J168" s="296">
        <v>622.16899999999998</v>
      </c>
      <c r="K168" s="296">
        <v>622.16899999999998</v>
      </c>
      <c r="L168" s="296">
        <v>622.16899999999998</v>
      </c>
      <c r="M168" s="296">
        <v>622.16899999999998</v>
      </c>
      <c r="N168" s="296">
        <v>622.16899999999998</v>
      </c>
      <c r="O168" s="296">
        <v>622.16899999999998</v>
      </c>
      <c r="P168" s="296">
        <v>622.16899999999998</v>
      </c>
      <c r="Q168" s="296">
        <v>622.16899999999998</v>
      </c>
      <c r="R168" s="296">
        <v>622.16899999999998</v>
      </c>
      <c r="S168" s="296">
        <v>622.16899999999998</v>
      </c>
      <c r="T168" s="296">
        <v>622.16899999999998</v>
      </c>
      <c r="U168" s="296">
        <v>622.16899999999998</v>
      </c>
      <c r="V168" s="296">
        <v>622.16899999999998</v>
      </c>
      <c r="W168" s="296">
        <v>622.16899999999998</v>
      </c>
      <c r="X168" s="296">
        <v>622.16899999999998</v>
      </c>
      <c r="Y168" s="296">
        <v>622.16899999999998</v>
      </c>
      <c r="Z168" s="296">
        <v>622.16899999999998</v>
      </c>
      <c r="AA168" s="296">
        <v>622.16899999999998</v>
      </c>
      <c r="AB168" s="296">
        <v>622.16899999999998</v>
      </c>
      <c r="AC168" s="296">
        <v>622.16899999999998</v>
      </c>
      <c r="AD168" s="296">
        <v>622.16899999999998</v>
      </c>
      <c r="AE168" s="296">
        <v>622.16899999999998</v>
      </c>
      <c r="AF168" s="296">
        <v>622.16899999999998</v>
      </c>
      <c r="AG168" s="296">
        <v>622.16899999999998</v>
      </c>
      <c r="AH168" s="296">
        <v>622.16899999999998</v>
      </c>
      <c r="AI168" s="296">
        <v>622.16899999999998</v>
      </c>
      <c r="AJ168" s="296">
        <v>622.16899999999998</v>
      </c>
      <c r="AK168" s="296">
        <v>622.16899999999998</v>
      </c>
      <c r="AL168" s="296">
        <v>622.16899999999998</v>
      </c>
      <c r="AM168" s="296">
        <v>622.16899999999998</v>
      </c>
      <c r="AN168" s="296">
        <v>622.16899999999998</v>
      </c>
      <c r="AO168" s="296">
        <v>622.16899999999998</v>
      </c>
      <c r="AP168" s="297">
        <v>622.16899999999998</v>
      </c>
      <c r="AQ168" s="69"/>
      <c r="AR168" s="195">
        <f t="shared" ref="AR168:AR176" si="78">SUM(C168:AP168)</f>
        <v>23953.506000000019</v>
      </c>
      <c r="AS168" s="97"/>
    </row>
    <row r="169" spans="1:45" ht="15.6">
      <c r="A169" s="137"/>
      <c r="B169" s="69" t="s">
        <v>101</v>
      </c>
      <c r="C169" s="227">
        <v>0</v>
      </c>
      <c r="D169" s="228">
        <v>23.574999999999999</v>
      </c>
      <c r="E169" s="228">
        <v>47.149000000000001</v>
      </c>
      <c r="F169" s="228">
        <v>47.149000000000001</v>
      </c>
      <c r="G169" s="228">
        <v>47.149000000000001</v>
      </c>
      <c r="H169" s="228">
        <v>47.149000000000001</v>
      </c>
      <c r="I169" s="228">
        <v>47.149000000000001</v>
      </c>
      <c r="J169" s="228">
        <v>47.149000000000001</v>
      </c>
      <c r="K169" s="228">
        <v>47.149000000000001</v>
      </c>
      <c r="L169" s="228">
        <v>47.149000000000001</v>
      </c>
      <c r="M169" s="228">
        <v>47.149000000000001</v>
      </c>
      <c r="N169" s="228">
        <v>47.149000000000001</v>
      </c>
      <c r="O169" s="228">
        <v>47.149000000000001</v>
      </c>
      <c r="P169" s="228">
        <v>47.149000000000001</v>
      </c>
      <c r="Q169" s="228">
        <v>47.149000000000001</v>
      </c>
      <c r="R169" s="228">
        <v>47.149000000000001</v>
      </c>
      <c r="S169" s="228">
        <v>47.149000000000001</v>
      </c>
      <c r="T169" s="228">
        <v>47.149000000000001</v>
      </c>
      <c r="U169" s="228">
        <v>47.149000000000001</v>
      </c>
      <c r="V169" s="228">
        <v>47.149000000000001</v>
      </c>
      <c r="W169" s="228">
        <v>47.149000000000001</v>
      </c>
      <c r="X169" s="228">
        <v>47.149000000000001</v>
      </c>
      <c r="Y169" s="228">
        <v>47.149000000000001</v>
      </c>
      <c r="Z169" s="228">
        <v>47.149000000000001</v>
      </c>
      <c r="AA169" s="228">
        <v>47.149000000000001</v>
      </c>
      <c r="AB169" s="228">
        <v>47.149000000000001</v>
      </c>
      <c r="AC169" s="228">
        <v>47.149000000000001</v>
      </c>
      <c r="AD169" s="228">
        <v>47.149000000000001</v>
      </c>
      <c r="AE169" s="228">
        <v>47.149000000000001</v>
      </c>
      <c r="AF169" s="228">
        <v>47.149000000000001</v>
      </c>
      <c r="AG169" s="228">
        <v>47.149000000000001</v>
      </c>
      <c r="AH169" s="228">
        <v>47.149000000000001</v>
      </c>
      <c r="AI169" s="228">
        <v>47.149000000000001</v>
      </c>
      <c r="AJ169" s="228">
        <v>47.149000000000001</v>
      </c>
      <c r="AK169" s="228">
        <v>47.149000000000001</v>
      </c>
      <c r="AL169" s="228">
        <v>47.149000000000001</v>
      </c>
      <c r="AM169" s="228">
        <v>47.149000000000001</v>
      </c>
      <c r="AN169" s="228">
        <v>47.149000000000001</v>
      </c>
      <c r="AO169" s="228">
        <v>47.149000000000001</v>
      </c>
      <c r="AP169" s="229">
        <v>47.149000000000001</v>
      </c>
      <c r="AQ169" s="69"/>
      <c r="AR169" s="195">
        <f t="shared" si="78"/>
        <v>1815.2369999999983</v>
      </c>
      <c r="AS169" s="97"/>
    </row>
    <row r="170" spans="1:45" ht="15.6">
      <c r="A170" s="72" t="s">
        <v>191</v>
      </c>
      <c r="B170" s="69" t="s">
        <v>102</v>
      </c>
      <c r="C170" s="227">
        <v>0</v>
      </c>
      <c r="D170" s="228">
        <v>0</v>
      </c>
      <c r="E170" s="228">
        <v>9.9610000000000003</v>
      </c>
      <c r="F170" s="228">
        <v>13.946</v>
      </c>
      <c r="G170" s="228">
        <v>19.922000000000001</v>
      </c>
      <c r="H170" s="228">
        <v>25.899000000000001</v>
      </c>
      <c r="I170" s="228">
        <v>31.876000000000001</v>
      </c>
      <c r="J170" s="228">
        <v>37.851999999999997</v>
      </c>
      <c r="K170" s="228">
        <v>43.829000000000001</v>
      </c>
      <c r="L170" s="228">
        <v>49.805999999999997</v>
      </c>
      <c r="M170" s="228">
        <v>55.781999999999996</v>
      </c>
      <c r="N170" s="228">
        <v>55.781999999999996</v>
      </c>
      <c r="O170" s="228">
        <v>55.781999999999996</v>
      </c>
      <c r="P170" s="228">
        <v>55.781999999999996</v>
      </c>
      <c r="Q170" s="228">
        <v>55.781999999999996</v>
      </c>
      <c r="R170" s="228">
        <v>55.781999999999996</v>
      </c>
      <c r="S170" s="228">
        <v>55.781999999999996</v>
      </c>
      <c r="T170" s="228">
        <v>55.781999999999996</v>
      </c>
      <c r="U170" s="228">
        <v>55.781999999999996</v>
      </c>
      <c r="V170" s="228">
        <v>55.781999999999996</v>
      </c>
      <c r="W170" s="228">
        <v>55.781999999999996</v>
      </c>
      <c r="X170" s="228">
        <v>55.781999999999996</v>
      </c>
      <c r="Y170" s="228">
        <v>55.781999999999996</v>
      </c>
      <c r="Z170" s="228">
        <v>55.781999999999996</v>
      </c>
      <c r="AA170" s="228">
        <v>55.781999999999996</v>
      </c>
      <c r="AB170" s="228">
        <v>55.781999999999996</v>
      </c>
      <c r="AC170" s="228">
        <v>55.781999999999996</v>
      </c>
      <c r="AD170" s="228">
        <v>55.781999999999996</v>
      </c>
      <c r="AE170" s="228">
        <v>55.781999999999996</v>
      </c>
      <c r="AF170" s="228">
        <v>55.781999999999996</v>
      </c>
      <c r="AG170" s="228">
        <v>55.781999999999996</v>
      </c>
      <c r="AH170" s="228">
        <v>55.781999999999996</v>
      </c>
      <c r="AI170" s="228">
        <v>55.781999999999996</v>
      </c>
      <c r="AJ170" s="228">
        <v>55.781999999999996</v>
      </c>
      <c r="AK170" s="228">
        <v>55.781999999999996</v>
      </c>
      <c r="AL170" s="228">
        <v>55.781999999999996</v>
      </c>
      <c r="AM170" s="228">
        <v>55.781999999999996</v>
      </c>
      <c r="AN170" s="228">
        <v>55.781999999999996</v>
      </c>
      <c r="AO170" s="228">
        <v>55.781999999999996</v>
      </c>
      <c r="AP170" s="229">
        <v>55.781999999999996</v>
      </c>
      <c r="AQ170" s="69"/>
      <c r="AR170" s="195">
        <f t="shared" si="78"/>
        <v>1906.5509999999992</v>
      </c>
      <c r="AS170" s="97"/>
    </row>
    <row r="171" spans="1:45" ht="15.6">
      <c r="A171" s="72" t="s">
        <v>192</v>
      </c>
      <c r="B171" s="69" t="s">
        <v>103</v>
      </c>
      <c r="C171" s="227">
        <v>0</v>
      </c>
      <c r="D171" s="228">
        <v>0</v>
      </c>
      <c r="E171" s="228">
        <v>3.34</v>
      </c>
      <c r="F171" s="228">
        <v>4.6749999999999998</v>
      </c>
      <c r="G171" s="228">
        <v>6.6790000000000003</v>
      </c>
      <c r="H171" s="228">
        <v>8.6829999999999998</v>
      </c>
      <c r="I171" s="228">
        <v>10.686999999999999</v>
      </c>
      <c r="J171" s="228">
        <v>12.69</v>
      </c>
      <c r="K171" s="228">
        <v>14.694000000000001</v>
      </c>
      <c r="L171" s="228">
        <v>16.698</v>
      </c>
      <c r="M171" s="228">
        <v>18.701000000000001</v>
      </c>
      <c r="N171" s="228">
        <v>18.701000000000001</v>
      </c>
      <c r="O171" s="228">
        <v>18.701000000000001</v>
      </c>
      <c r="P171" s="228">
        <v>18.701000000000001</v>
      </c>
      <c r="Q171" s="228">
        <v>18.701000000000001</v>
      </c>
      <c r="R171" s="228">
        <v>18.701000000000001</v>
      </c>
      <c r="S171" s="228">
        <v>18.701000000000001</v>
      </c>
      <c r="T171" s="228">
        <v>18.701000000000001</v>
      </c>
      <c r="U171" s="228">
        <v>18.701000000000001</v>
      </c>
      <c r="V171" s="228">
        <v>18.701000000000001</v>
      </c>
      <c r="W171" s="228">
        <v>18.701000000000001</v>
      </c>
      <c r="X171" s="228">
        <v>18.701000000000001</v>
      </c>
      <c r="Y171" s="228">
        <v>18.701000000000001</v>
      </c>
      <c r="Z171" s="228">
        <v>18.701000000000001</v>
      </c>
      <c r="AA171" s="228">
        <v>18.701000000000001</v>
      </c>
      <c r="AB171" s="228">
        <v>18.701000000000001</v>
      </c>
      <c r="AC171" s="228">
        <v>18.701000000000001</v>
      </c>
      <c r="AD171" s="228">
        <v>18.701000000000001</v>
      </c>
      <c r="AE171" s="228">
        <v>18.701000000000001</v>
      </c>
      <c r="AF171" s="228">
        <v>18.701000000000001</v>
      </c>
      <c r="AG171" s="228">
        <v>18.701000000000001</v>
      </c>
      <c r="AH171" s="228">
        <v>18.701000000000001</v>
      </c>
      <c r="AI171" s="228">
        <v>18.701000000000001</v>
      </c>
      <c r="AJ171" s="228">
        <v>18.701000000000001</v>
      </c>
      <c r="AK171" s="228">
        <v>18.701000000000001</v>
      </c>
      <c r="AL171" s="228">
        <v>18.701000000000001</v>
      </c>
      <c r="AM171" s="228">
        <v>18.701000000000001</v>
      </c>
      <c r="AN171" s="228">
        <v>18.701000000000001</v>
      </c>
      <c r="AO171" s="228">
        <v>18.701000000000001</v>
      </c>
      <c r="AP171" s="229">
        <v>18.701000000000001</v>
      </c>
      <c r="AQ171" s="69"/>
      <c r="AR171" s="195">
        <f t="shared" si="78"/>
        <v>639.17600000000039</v>
      </c>
      <c r="AS171" s="97"/>
    </row>
    <row r="172" spans="1:45" ht="15.6">
      <c r="A172" s="137"/>
      <c r="B172" s="69" t="s">
        <v>104</v>
      </c>
      <c r="C172" s="254">
        <v>0</v>
      </c>
      <c r="D172" s="255">
        <v>0</v>
      </c>
      <c r="E172" s="255">
        <v>32.069000000000003</v>
      </c>
      <c r="F172" s="255">
        <v>55.689</v>
      </c>
      <c r="G172" s="255">
        <v>72.716999999999999</v>
      </c>
      <c r="H172" s="255">
        <v>90.227000000000004</v>
      </c>
      <c r="I172" s="255">
        <v>107.548</v>
      </c>
      <c r="J172" s="255">
        <v>122.54600000000001</v>
      </c>
      <c r="K172" s="255">
        <v>137.761</v>
      </c>
      <c r="L172" s="255">
        <v>153.10400000000001</v>
      </c>
      <c r="M172" s="255">
        <v>168.44800000000001</v>
      </c>
      <c r="N172" s="255">
        <v>183.792</v>
      </c>
      <c r="O172" s="255">
        <v>201.37700000000001</v>
      </c>
      <c r="P172" s="255">
        <v>218.96299999999999</v>
      </c>
      <c r="Q172" s="255">
        <v>236.548</v>
      </c>
      <c r="R172" s="255">
        <v>254.13399999999999</v>
      </c>
      <c r="S172" s="255">
        <v>271.71899999999999</v>
      </c>
      <c r="T172" s="255">
        <v>289.30500000000001</v>
      </c>
      <c r="U172" s="255">
        <v>306.89</v>
      </c>
      <c r="V172" s="255">
        <v>324.47500000000002</v>
      </c>
      <c r="W172" s="255">
        <v>342.06099999999998</v>
      </c>
      <c r="X172" s="255">
        <v>359.64600000000002</v>
      </c>
      <c r="Y172" s="255">
        <v>373.495</v>
      </c>
      <c r="Z172" s="255">
        <v>387.34500000000003</v>
      </c>
      <c r="AA172" s="255">
        <v>401.19400000000002</v>
      </c>
      <c r="AB172" s="255">
        <v>415.04300000000001</v>
      </c>
      <c r="AC172" s="255">
        <v>428.892</v>
      </c>
      <c r="AD172" s="255">
        <v>442.74099999999999</v>
      </c>
      <c r="AE172" s="255">
        <v>456.59</v>
      </c>
      <c r="AF172" s="255">
        <v>470.44</v>
      </c>
      <c r="AG172" s="255">
        <v>484.28899999999999</v>
      </c>
      <c r="AH172" s="255">
        <v>498.13799999999998</v>
      </c>
      <c r="AI172" s="255">
        <v>501.28500000000003</v>
      </c>
      <c r="AJ172" s="255">
        <v>504.43200000000002</v>
      </c>
      <c r="AK172" s="255">
        <v>507.57900000000001</v>
      </c>
      <c r="AL172" s="255">
        <v>510.726</v>
      </c>
      <c r="AM172" s="255">
        <v>513.87300000000005</v>
      </c>
      <c r="AN172" s="255">
        <v>517.02</v>
      </c>
      <c r="AO172" s="255">
        <v>517.02</v>
      </c>
      <c r="AP172" s="256">
        <v>517.02</v>
      </c>
      <c r="AQ172" s="69"/>
      <c r="AR172" s="195">
        <f t="shared" si="78"/>
        <v>12376.141000000001</v>
      </c>
      <c r="AS172" s="97"/>
    </row>
    <row r="173" spans="1:45" ht="15.6">
      <c r="A173" s="100"/>
      <c r="B173" s="177" t="s">
        <v>2</v>
      </c>
      <c r="C173" s="298">
        <f>SUM(C168:C172)</f>
        <v>0</v>
      </c>
      <c r="D173" s="299">
        <f t="shared" ref="D173:AP173" si="79">SUM(D168:D172)</f>
        <v>334.65899999999999</v>
      </c>
      <c r="E173" s="299">
        <f t="shared" si="79"/>
        <v>714.68799999999999</v>
      </c>
      <c r="F173" s="299">
        <f t="shared" si="79"/>
        <v>743.62799999999993</v>
      </c>
      <c r="G173" s="299">
        <f t="shared" si="79"/>
        <v>768.63599999999997</v>
      </c>
      <c r="H173" s="299">
        <f t="shared" si="79"/>
        <v>794.12699999999995</v>
      </c>
      <c r="I173" s="299">
        <f t="shared" si="79"/>
        <v>819.42899999999997</v>
      </c>
      <c r="J173" s="299">
        <f t="shared" si="79"/>
        <v>842.40600000000006</v>
      </c>
      <c r="K173" s="299">
        <f t="shared" si="79"/>
        <v>865.60199999999986</v>
      </c>
      <c r="L173" s="299">
        <f t="shared" si="79"/>
        <v>888.92600000000004</v>
      </c>
      <c r="M173" s="299">
        <f t="shared" si="79"/>
        <v>912.24900000000002</v>
      </c>
      <c r="N173" s="299">
        <f t="shared" si="79"/>
        <v>927.59300000000007</v>
      </c>
      <c r="O173" s="299">
        <f t="shared" si="79"/>
        <v>945.17800000000011</v>
      </c>
      <c r="P173" s="299">
        <f t="shared" si="79"/>
        <v>962.76400000000001</v>
      </c>
      <c r="Q173" s="299">
        <f t="shared" si="79"/>
        <v>980.34900000000005</v>
      </c>
      <c r="R173" s="299">
        <f t="shared" si="79"/>
        <v>997.93500000000006</v>
      </c>
      <c r="S173" s="299">
        <f t="shared" si="79"/>
        <v>1015.52</v>
      </c>
      <c r="T173" s="299">
        <f t="shared" si="79"/>
        <v>1033.106</v>
      </c>
      <c r="U173" s="299">
        <f t="shared" si="79"/>
        <v>1050.691</v>
      </c>
      <c r="V173" s="299">
        <f t="shared" si="79"/>
        <v>1068.2760000000001</v>
      </c>
      <c r="W173" s="299">
        <f t="shared" si="79"/>
        <v>1085.8620000000001</v>
      </c>
      <c r="X173" s="299">
        <f t="shared" si="79"/>
        <v>1103.4470000000001</v>
      </c>
      <c r="Y173" s="299">
        <f t="shared" si="79"/>
        <v>1117.296</v>
      </c>
      <c r="Z173" s="299">
        <f t="shared" si="79"/>
        <v>1131.1460000000002</v>
      </c>
      <c r="AA173" s="299">
        <f t="shared" si="79"/>
        <v>1144.9950000000001</v>
      </c>
      <c r="AB173" s="299">
        <f t="shared" si="79"/>
        <v>1158.8440000000001</v>
      </c>
      <c r="AC173" s="299">
        <f t="shared" si="79"/>
        <v>1172.693</v>
      </c>
      <c r="AD173" s="299">
        <f t="shared" si="79"/>
        <v>1186.5419999999999</v>
      </c>
      <c r="AE173" s="299">
        <f t="shared" si="79"/>
        <v>1200.3910000000001</v>
      </c>
      <c r="AF173" s="299">
        <f t="shared" si="79"/>
        <v>1214.241</v>
      </c>
      <c r="AG173" s="299">
        <f t="shared" si="79"/>
        <v>1228.0900000000001</v>
      </c>
      <c r="AH173" s="299">
        <f t="shared" si="79"/>
        <v>1241.9390000000001</v>
      </c>
      <c r="AI173" s="299">
        <f t="shared" si="79"/>
        <v>1245.086</v>
      </c>
      <c r="AJ173" s="299">
        <f t="shared" si="79"/>
        <v>1248.2330000000002</v>
      </c>
      <c r="AK173" s="299">
        <f t="shared" si="79"/>
        <v>1251.3800000000001</v>
      </c>
      <c r="AL173" s="299">
        <f t="shared" si="79"/>
        <v>1254.527</v>
      </c>
      <c r="AM173" s="299">
        <f t="shared" si="79"/>
        <v>1257.674</v>
      </c>
      <c r="AN173" s="299">
        <f t="shared" si="79"/>
        <v>1260.8209999999999</v>
      </c>
      <c r="AO173" s="299">
        <f t="shared" si="79"/>
        <v>1260.8209999999999</v>
      </c>
      <c r="AP173" s="257">
        <f t="shared" si="79"/>
        <v>1260.8209999999999</v>
      </c>
      <c r="AQ173" s="69"/>
      <c r="AR173" s="193">
        <f t="shared" si="78"/>
        <v>40690.61099999999</v>
      </c>
      <c r="AS173" s="97"/>
    </row>
    <row r="174" spans="1:45" ht="15.6">
      <c r="A174" s="72" t="s">
        <v>42</v>
      </c>
      <c r="B174" s="69" t="s">
        <v>194</v>
      </c>
      <c r="C174" s="230">
        <f>SUM(C168:C169)*$P$11/100</f>
        <v>0</v>
      </c>
      <c r="D174" s="231">
        <f t="shared" ref="D174:AP174" si="80">SUM(D168:D169)*$P$11/100</f>
        <v>0</v>
      </c>
      <c r="E174" s="231">
        <f t="shared" si="80"/>
        <v>0</v>
      </c>
      <c r="F174" s="231">
        <f t="shared" si="80"/>
        <v>0</v>
      </c>
      <c r="G174" s="231">
        <f t="shared" si="80"/>
        <v>0</v>
      </c>
      <c r="H174" s="231">
        <f t="shared" si="80"/>
        <v>0</v>
      </c>
      <c r="I174" s="231">
        <f t="shared" si="80"/>
        <v>0</v>
      </c>
      <c r="J174" s="231">
        <f t="shared" si="80"/>
        <v>0</v>
      </c>
      <c r="K174" s="231">
        <f t="shared" si="80"/>
        <v>0</v>
      </c>
      <c r="L174" s="231">
        <f t="shared" si="80"/>
        <v>0</v>
      </c>
      <c r="M174" s="231">
        <f t="shared" si="80"/>
        <v>0</v>
      </c>
      <c r="N174" s="231">
        <f t="shared" si="80"/>
        <v>0</v>
      </c>
      <c r="O174" s="231">
        <f t="shared" si="80"/>
        <v>0</v>
      </c>
      <c r="P174" s="231">
        <f t="shared" si="80"/>
        <v>0</v>
      </c>
      <c r="Q174" s="231">
        <f t="shared" si="80"/>
        <v>0</v>
      </c>
      <c r="R174" s="231">
        <f t="shared" si="80"/>
        <v>0</v>
      </c>
      <c r="S174" s="231">
        <f t="shared" si="80"/>
        <v>0</v>
      </c>
      <c r="T174" s="231">
        <f t="shared" si="80"/>
        <v>0</v>
      </c>
      <c r="U174" s="231">
        <f t="shared" si="80"/>
        <v>0</v>
      </c>
      <c r="V174" s="231">
        <f t="shared" si="80"/>
        <v>0</v>
      </c>
      <c r="W174" s="231">
        <f t="shared" si="80"/>
        <v>0</v>
      </c>
      <c r="X174" s="231">
        <f t="shared" si="80"/>
        <v>0</v>
      </c>
      <c r="Y174" s="231">
        <f t="shared" si="80"/>
        <v>0</v>
      </c>
      <c r="Z174" s="231">
        <f t="shared" si="80"/>
        <v>0</v>
      </c>
      <c r="AA174" s="231">
        <f t="shared" si="80"/>
        <v>0</v>
      </c>
      <c r="AB174" s="231">
        <f t="shared" si="80"/>
        <v>0</v>
      </c>
      <c r="AC174" s="231">
        <f t="shared" si="80"/>
        <v>0</v>
      </c>
      <c r="AD174" s="231">
        <f t="shared" si="80"/>
        <v>0</v>
      </c>
      <c r="AE174" s="231">
        <f t="shared" si="80"/>
        <v>0</v>
      </c>
      <c r="AF174" s="231">
        <f t="shared" si="80"/>
        <v>0</v>
      </c>
      <c r="AG174" s="231">
        <f t="shared" si="80"/>
        <v>0</v>
      </c>
      <c r="AH174" s="231">
        <f t="shared" si="80"/>
        <v>0</v>
      </c>
      <c r="AI174" s="231">
        <f t="shared" si="80"/>
        <v>0</v>
      </c>
      <c r="AJ174" s="231">
        <f t="shared" si="80"/>
        <v>0</v>
      </c>
      <c r="AK174" s="231">
        <f t="shared" si="80"/>
        <v>0</v>
      </c>
      <c r="AL174" s="231">
        <f t="shared" si="80"/>
        <v>0</v>
      </c>
      <c r="AM174" s="231">
        <f t="shared" si="80"/>
        <v>0</v>
      </c>
      <c r="AN174" s="231">
        <f t="shared" si="80"/>
        <v>0</v>
      </c>
      <c r="AO174" s="231">
        <f t="shared" si="80"/>
        <v>0</v>
      </c>
      <c r="AP174" s="232">
        <f t="shared" si="80"/>
        <v>0</v>
      </c>
      <c r="AQ174" s="69"/>
      <c r="AR174" s="195">
        <f t="shared" si="78"/>
        <v>0</v>
      </c>
      <c r="AS174" s="97"/>
    </row>
    <row r="175" spans="1:45" ht="15.6">
      <c r="A175" s="72" t="s">
        <v>105</v>
      </c>
      <c r="B175" s="69" t="s">
        <v>193</v>
      </c>
      <c r="C175" s="303">
        <f>SUM(C170:C172)*$P$12/100</f>
        <v>0</v>
      </c>
      <c r="D175" s="304">
        <f t="shared" ref="D175:AP175" si="81">SUM(D170:D172)*$P$12/100</f>
        <v>0</v>
      </c>
      <c r="E175" s="304">
        <f t="shared" si="81"/>
        <v>0</v>
      </c>
      <c r="F175" s="304">
        <f t="shared" si="81"/>
        <v>0</v>
      </c>
      <c r="G175" s="304">
        <f t="shared" si="81"/>
        <v>0</v>
      </c>
      <c r="H175" s="304">
        <f t="shared" si="81"/>
        <v>0</v>
      </c>
      <c r="I175" s="304">
        <f t="shared" si="81"/>
        <v>0</v>
      </c>
      <c r="J175" s="304">
        <f t="shared" si="81"/>
        <v>0</v>
      </c>
      <c r="K175" s="304">
        <f t="shared" si="81"/>
        <v>0</v>
      </c>
      <c r="L175" s="304">
        <f t="shared" si="81"/>
        <v>0</v>
      </c>
      <c r="M175" s="304">
        <f t="shared" si="81"/>
        <v>0</v>
      </c>
      <c r="N175" s="304">
        <f t="shared" si="81"/>
        <v>0</v>
      </c>
      <c r="O175" s="304">
        <f t="shared" si="81"/>
        <v>0</v>
      </c>
      <c r="P175" s="304">
        <f t="shared" si="81"/>
        <v>0</v>
      </c>
      <c r="Q175" s="304">
        <f t="shared" si="81"/>
        <v>0</v>
      </c>
      <c r="R175" s="304">
        <f t="shared" si="81"/>
        <v>0</v>
      </c>
      <c r="S175" s="304">
        <f t="shared" si="81"/>
        <v>0</v>
      </c>
      <c r="T175" s="304">
        <f t="shared" si="81"/>
        <v>0</v>
      </c>
      <c r="U175" s="304">
        <f t="shared" si="81"/>
        <v>0</v>
      </c>
      <c r="V175" s="304">
        <f t="shared" si="81"/>
        <v>0</v>
      </c>
      <c r="W175" s="304">
        <f t="shared" si="81"/>
        <v>0</v>
      </c>
      <c r="X175" s="304">
        <f t="shared" si="81"/>
        <v>0</v>
      </c>
      <c r="Y175" s="304">
        <f t="shared" si="81"/>
        <v>0</v>
      </c>
      <c r="Z175" s="304">
        <f t="shared" si="81"/>
        <v>0</v>
      </c>
      <c r="AA175" s="304">
        <f t="shared" si="81"/>
        <v>0</v>
      </c>
      <c r="AB175" s="304">
        <f t="shared" si="81"/>
        <v>0</v>
      </c>
      <c r="AC175" s="304">
        <f t="shared" si="81"/>
        <v>0</v>
      </c>
      <c r="AD175" s="304">
        <f t="shared" si="81"/>
        <v>0</v>
      </c>
      <c r="AE175" s="304">
        <f t="shared" si="81"/>
        <v>0</v>
      </c>
      <c r="AF175" s="304">
        <f t="shared" si="81"/>
        <v>0</v>
      </c>
      <c r="AG175" s="304">
        <f t="shared" si="81"/>
        <v>0</v>
      </c>
      <c r="AH175" s="304">
        <f t="shared" si="81"/>
        <v>0</v>
      </c>
      <c r="AI175" s="304">
        <f t="shared" si="81"/>
        <v>0</v>
      </c>
      <c r="AJ175" s="304">
        <f t="shared" si="81"/>
        <v>0</v>
      </c>
      <c r="AK175" s="304">
        <f t="shared" si="81"/>
        <v>0</v>
      </c>
      <c r="AL175" s="304">
        <f t="shared" si="81"/>
        <v>0</v>
      </c>
      <c r="AM175" s="304">
        <f t="shared" si="81"/>
        <v>0</v>
      </c>
      <c r="AN175" s="304">
        <f t="shared" si="81"/>
        <v>0</v>
      </c>
      <c r="AO175" s="304">
        <f t="shared" si="81"/>
        <v>0</v>
      </c>
      <c r="AP175" s="305">
        <f t="shared" si="81"/>
        <v>0</v>
      </c>
      <c r="AQ175" s="69"/>
      <c r="AR175" s="195">
        <f t="shared" si="78"/>
        <v>0</v>
      </c>
      <c r="AS175" s="97"/>
    </row>
    <row r="176" spans="1:45" ht="15.6">
      <c r="A176" s="100"/>
      <c r="B176" s="177" t="s">
        <v>2</v>
      </c>
      <c r="C176" s="298">
        <f>SUM(C174:C175)</f>
        <v>0</v>
      </c>
      <c r="D176" s="299">
        <f t="shared" ref="D176:AP176" si="82">SUM(D174:D175)</f>
        <v>0</v>
      </c>
      <c r="E176" s="299">
        <f t="shared" si="82"/>
        <v>0</v>
      </c>
      <c r="F176" s="299">
        <f t="shared" si="82"/>
        <v>0</v>
      </c>
      <c r="G176" s="299">
        <f t="shared" si="82"/>
        <v>0</v>
      </c>
      <c r="H176" s="299">
        <f t="shared" si="82"/>
        <v>0</v>
      </c>
      <c r="I176" s="299">
        <f t="shared" si="82"/>
        <v>0</v>
      </c>
      <c r="J176" s="299">
        <f t="shared" si="82"/>
        <v>0</v>
      </c>
      <c r="K176" s="299">
        <f t="shared" si="82"/>
        <v>0</v>
      </c>
      <c r="L176" s="299">
        <f t="shared" si="82"/>
        <v>0</v>
      </c>
      <c r="M176" s="299">
        <f t="shared" si="82"/>
        <v>0</v>
      </c>
      <c r="N176" s="299">
        <f t="shared" si="82"/>
        <v>0</v>
      </c>
      <c r="O176" s="299">
        <f t="shared" si="82"/>
        <v>0</v>
      </c>
      <c r="P176" s="299">
        <f t="shared" si="82"/>
        <v>0</v>
      </c>
      <c r="Q176" s="299">
        <f t="shared" si="82"/>
        <v>0</v>
      </c>
      <c r="R176" s="299">
        <f t="shared" si="82"/>
        <v>0</v>
      </c>
      <c r="S176" s="299">
        <f t="shared" si="82"/>
        <v>0</v>
      </c>
      <c r="T176" s="299">
        <f t="shared" si="82"/>
        <v>0</v>
      </c>
      <c r="U176" s="299">
        <f t="shared" si="82"/>
        <v>0</v>
      </c>
      <c r="V176" s="299">
        <f t="shared" si="82"/>
        <v>0</v>
      </c>
      <c r="W176" s="299">
        <f t="shared" si="82"/>
        <v>0</v>
      </c>
      <c r="X176" s="299">
        <f t="shared" si="82"/>
        <v>0</v>
      </c>
      <c r="Y176" s="299">
        <f t="shared" si="82"/>
        <v>0</v>
      </c>
      <c r="Z176" s="299">
        <f t="shared" si="82"/>
        <v>0</v>
      </c>
      <c r="AA176" s="299">
        <f t="shared" si="82"/>
        <v>0</v>
      </c>
      <c r="AB176" s="299">
        <f t="shared" si="82"/>
        <v>0</v>
      </c>
      <c r="AC176" s="299">
        <f t="shared" si="82"/>
        <v>0</v>
      </c>
      <c r="AD176" s="299">
        <f t="shared" si="82"/>
        <v>0</v>
      </c>
      <c r="AE176" s="299">
        <f t="shared" si="82"/>
        <v>0</v>
      </c>
      <c r="AF176" s="299">
        <f t="shared" si="82"/>
        <v>0</v>
      </c>
      <c r="AG176" s="299">
        <f t="shared" si="82"/>
        <v>0</v>
      </c>
      <c r="AH176" s="299">
        <f t="shared" si="82"/>
        <v>0</v>
      </c>
      <c r="AI176" s="299">
        <f t="shared" si="82"/>
        <v>0</v>
      </c>
      <c r="AJ176" s="299">
        <f t="shared" si="82"/>
        <v>0</v>
      </c>
      <c r="AK176" s="299">
        <f t="shared" si="82"/>
        <v>0</v>
      </c>
      <c r="AL176" s="299">
        <f t="shared" si="82"/>
        <v>0</v>
      </c>
      <c r="AM176" s="299">
        <f t="shared" si="82"/>
        <v>0</v>
      </c>
      <c r="AN176" s="299">
        <f t="shared" si="82"/>
        <v>0</v>
      </c>
      <c r="AO176" s="299">
        <f t="shared" si="82"/>
        <v>0</v>
      </c>
      <c r="AP176" s="257">
        <f t="shared" si="82"/>
        <v>0</v>
      </c>
      <c r="AQ176" s="69"/>
      <c r="AR176" s="193">
        <f t="shared" si="78"/>
        <v>0</v>
      </c>
      <c r="AS176" s="97"/>
    </row>
    <row r="177" spans="1:46" ht="15.6">
      <c r="A177" s="85"/>
      <c r="B177" s="69"/>
      <c r="C177" s="69"/>
      <c r="D177" s="69"/>
      <c r="E177" s="69"/>
      <c r="F177" s="69"/>
      <c r="G177" s="69"/>
      <c r="H177" s="69"/>
      <c r="I177" s="98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174"/>
      <c r="AS177" s="97"/>
    </row>
    <row r="178" spans="1:46" ht="15.6">
      <c r="A178" s="85"/>
      <c r="B178" s="69"/>
      <c r="C178" s="69"/>
      <c r="D178" s="69"/>
      <c r="E178" s="69"/>
      <c r="F178" s="69"/>
      <c r="G178" s="69"/>
      <c r="H178" s="69"/>
      <c r="I178" s="98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174"/>
      <c r="AS178" s="97"/>
    </row>
    <row r="179" spans="1:46" ht="15.6">
      <c r="A179" s="85"/>
      <c r="B179" s="69"/>
      <c r="C179" s="69"/>
      <c r="D179" s="69"/>
      <c r="E179" s="69"/>
      <c r="F179" s="69"/>
      <c r="G179" s="69"/>
      <c r="H179" s="69"/>
      <c r="I179" s="98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191"/>
      <c r="AS179" s="97"/>
    </row>
    <row r="180" spans="1:46" ht="15.6">
      <c r="A180" s="132"/>
      <c r="B180" s="67"/>
      <c r="C180" s="75" t="s">
        <v>95</v>
      </c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80"/>
      <c r="AQ180" s="69"/>
      <c r="AR180" s="191"/>
      <c r="AS180" s="97"/>
    </row>
    <row r="181" spans="1:46" ht="15.6">
      <c r="A181" s="85"/>
      <c r="B181" s="87" t="s">
        <v>21</v>
      </c>
      <c r="C181" s="293">
        <v>1</v>
      </c>
      <c r="D181" s="294">
        <v>2</v>
      </c>
      <c r="E181" s="294">
        <v>3</v>
      </c>
      <c r="F181" s="294">
        <v>4</v>
      </c>
      <c r="G181" s="294">
        <v>5</v>
      </c>
      <c r="H181" s="294">
        <v>6</v>
      </c>
      <c r="I181" s="294">
        <v>7</v>
      </c>
      <c r="J181" s="294">
        <v>8</v>
      </c>
      <c r="K181" s="294">
        <v>9</v>
      </c>
      <c r="L181" s="295">
        <v>10</v>
      </c>
      <c r="M181" s="294">
        <v>11</v>
      </c>
      <c r="N181" s="294">
        <v>12</v>
      </c>
      <c r="O181" s="294">
        <v>13</v>
      </c>
      <c r="P181" s="294">
        <v>14</v>
      </c>
      <c r="Q181" s="294">
        <v>15</v>
      </c>
      <c r="R181" s="294">
        <v>16</v>
      </c>
      <c r="S181" s="294">
        <v>17</v>
      </c>
      <c r="T181" s="294">
        <v>18</v>
      </c>
      <c r="U181" s="294">
        <v>19</v>
      </c>
      <c r="V181" s="294">
        <v>20</v>
      </c>
      <c r="W181" s="294">
        <v>21</v>
      </c>
      <c r="X181" s="294">
        <v>22</v>
      </c>
      <c r="Y181" s="294">
        <v>23</v>
      </c>
      <c r="Z181" s="294">
        <v>24</v>
      </c>
      <c r="AA181" s="294">
        <v>25</v>
      </c>
      <c r="AB181" s="294">
        <v>26</v>
      </c>
      <c r="AC181" s="294">
        <v>27</v>
      </c>
      <c r="AD181" s="294">
        <v>28</v>
      </c>
      <c r="AE181" s="294">
        <v>29</v>
      </c>
      <c r="AF181" s="294">
        <v>30</v>
      </c>
      <c r="AG181" s="294">
        <v>31</v>
      </c>
      <c r="AH181" s="294">
        <v>32</v>
      </c>
      <c r="AI181" s="294">
        <v>33</v>
      </c>
      <c r="AJ181" s="294">
        <v>34</v>
      </c>
      <c r="AK181" s="294">
        <v>35</v>
      </c>
      <c r="AL181" s="294">
        <v>36</v>
      </c>
      <c r="AM181" s="294">
        <v>37</v>
      </c>
      <c r="AN181" s="294">
        <v>38</v>
      </c>
      <c r="AO181" s="294">
        <v>39</v>
      </c>
      <c r="AP181" s="295">
        <v>40</v>
      </c>
      <c r="AQ181" s="97"/>
      <c r="AR181" s="188" t="s">
        <v>2</v>
      </c>
      <c r="AS181" s="97"/>
    </row>
    <row r="182" spans="1:46" ht="15.6">
      <c r="A182" s="85"/>
      <c r="B182" s="137" t="s">
        <v>92</v>
      </c>
      <c r="C182" s="213">
        <f>ROUNDUP(C181/5,0)</f>
        <v>1</v>
      </c>
      <c r="D182" s="214">
        <f t="shared" ref="D182:AP182" si="83">ROUNDUP(D181/5,0)</f>
        <v>1</v>
      </c>
      <c r="E182" s="214">
        <f t="shared" si="83"/>
        <v>1</v>
      </c>
      <c r="F182" s="214">
        <f t="shared" si="83"/>
        <v>1</v>
      </c>
      <c r="G182" s="214">
        <f t="shared" si="83"/>
        <v>1</v>
      </c>
      <c r="H182" s="214">
        <f t="shared" si="83"/>
        <v>2</v>
      </c>
      <c r="I182" s="214">
        <f t="shared" si="83"/>
        <v>2</v>
      </c>
      <c r="J182" s="214">
        <f t="shared" si="83"/>
        <v>2</v>
      </c>
      <c r="K182" s="214">
        <f t="shared" si="83"/>
        <v>2</v>
      </c>
      <c r="L182" s="214">
        <f t="shared" si="83"/>
        <v>2</v>
      </c>
      <c r="M182" s="214">
        <f t="shared" si="83"/>
        <v>3</v>
      </c>
      <c r="N182" s="214">
        <f t="shared" si="83"/>
        <v>3</v>
      </c>
      <c r="O182" s="214">
        <f t="shared" si="83"/>
        <v>3</v>
      </c>
      <c r="P182" s="214">
        <f t="shared" si="83"/>
        <v>3</v>
      </c>
      <c r="Q182" s="214">
        <f t="shared" si="83"/>
        <v>3</v>
      </c>
      <c r="R182" s="214">
        <f t="shared" si="83"/>
        <v>4</v>
      </c>
      <c r="S182" s="214">
        <f t="shared" si="83"/>
        <v>4</v>
      </c>
      <c r="T182" s="214">
        <f t="shared" si="83"/>
        <v>4</v>
      </c>
      <c r="U182" s="214">
        <f t="shared" si="83"/>
        <v>4</v>
      </c>
      <c r="V182" s="214">
        <f t="shared" si="83"/>
        <v>4</v>
      </c>
      <c r="W182" s="214">
        <f t="shared" si="83"/>
        <v>5</v>
      </c>
      <c r="X182" s="214">
        <f t="shared" si="83"/>
        <v>5</v>
      </c>
      <c r="Y182" s="214">
        <f t="shared" si="83"/>
        <v>5</v>
      </c>
      <c r="Z182" s="214">
        <f t="shared" si="83"/>
        <v>5</v>
      </c>
      <c r="AA182" s="214">
        <f t="shared" si="83"/>
        <v>5</v>
      </c>
      <c r="AB182" s="214">
        <f t="shared" si="83"/>
        <v>6</v>
      </c>
      <c r="AC182" s="214">
        <f t="shared" si="83"/>
        <v>6</v>
      </c>
      <c r="AD182" s="214">
        <f t="shared" si="83"/>
        <v>6</v>
      </c>
      <c r="AE182" s="214">
        <f t="shared" si="83"/>
        <v>6</v>
      </c>
      <c r="AF182" s="214">
        <f t="shared" si="83"/>
        <v>6</v>
      </c>
      <c r="AG182" s="214">
        <f t="shared" si="83"/>
        <v>7</v>
      </c>
      <c r="AH182" s="214">
        <f t="shared" si="83"/>
        <v>7</v>
      </c>
      <c r="AI182" s="214">
        <f t="shared" si="83"/>
        <v>7</v>
      </c>
      <c r="AJ182" s="214">
        <f t="shared" si="83"/>
        <v>7</v>
      </c>
      <c r="AK182" s="214">
        <f t="shared" si="83"/>
        <v>7</v>
      </c>
      <c r="AL182" s="214">
        <f t="shared" si="83"/>
        <v>8</v>
      </c>
      <c r="AM182" s="214">
        <f t="shared" si="83"/>
        <v>8</v>
      </c>
      <c r="AN182" s="214">
        <f t="shared" si="83"/>
        <v>8</v>
      </c>
      <c r="AO182" s="214">
        <f t="shared" si="83"/>
        <v>8</v>
      </c>
      <c r="AP182" s="215">
        <f t="shared" si="83"/>
        <v>8</v>
      </c>
      <c r="AQ182" s="97"/>
      <c r="AR182" s="203"/>
      <c r="AS182" s="97"/>
    </row>
    <row r="183" spans="1:46" ht="15.6">
      <c r="A183" s="87"/>
      <c r="B183" s="87" t="s">
        <v>97</v>
      </c>
      <c r="C183" s="307">
        <f t="shared" ref="C183:AP183" si="84">HLOOKUP(C182,dwacc,2)</f>
        <v>0</v>
      </c>
      <c r="D183" s="308">
        <f t="shared" si="84"/>
        <v>0</v>
      </c>
      <c r="E183" s="308">
        <f t="shared" si="84"/>
        <v>0</v>
      </c>
      <c r="F183" s="308">
        <f t="shared" si="84"/>
        <v>0</v>
      </c>
      <c r="G183" s="308">
        <f t="shared" si="84"/>
        <v>0</v>
      </c>
      <c r="H183" s="308">
        <f t="shared" si="84"/>
        <v>0</v>
      </c>
      <c r="I183" s="308">
        <f t="shared" si="84"/>
        <v>0</v>
      </c>
      <c r="J183" s="308">
        <f t="shared" si="84"/>
        <v>0</v>
      </c>
      <c r="K183" s="308">
        <f t="shared" si="84"/>
        <v>0</v>
      </c>
      <c r="L183" s="308">
        <f t="shared" si="84"/>
        <v>0</v>
      </c>
      <c r="M183" s="308">
        <f t="shared" si="84"/>
        <v>0</v>
      </c>
      <c r="N183" s="308">
        <f t="shared" si="84"/>
        <v>0</v>
      </c>
      <c r="O183" s="308">
        <f t="shared" si="84"/>
        <v>0</v>
      </c>
      <c r="P183" s="308">
        <f t="shared" si="84"/>
        <v>0</v>
      </c>
      <c r="Q183" s="308">
        <f t="shared" si="84"/>
        <v>0</v>
      </c>
      <c r="R183" s="308">
        <f t="shared" si="84"/>
        <v>0</v>
      </c>
      <c r="S183" s="308">
        <f t="shared" si="84"/>
        <v>0</v>
      </c>
      <c r="T183" s="308">
        <f t="shared" si="84"/>
        <v>0</v>
      </c>
      <c r="U183" s="308">
        <f t="shared" si="84"/>
        <v>0</v>
      </c>
      <c r="V183" s="308">
        <f t="shared" si="84"/>
        <v>0</v>
      </c>
      <c r="W183" s="308">
        <f t="shared" si="84"/>
        <v>0</v>
      </c>
      <c r="X183" s="308">
        <f t="shared" si="84"/>
        <v>0</v>
      </c>
      <c r="Y183" s="308">
        <f t="shared" si="84"/>
        <v>0</v>
      </c>
      <c r="Z183" s="308">
        <f t="shared" si="84"/>
        <v>0</v>
      </c>
      <c r="AA183" s="308">
        <f t="shared" si="84"/>
        <v>0</v>
      </c>
      <c r="AB183" s="308">
        <f t="shared" si="84"/>
        <v>0</v>
      </c>
      <c r="AC183" s="308">
        <f t="shared" si="84"/>
        <v>0</v>
      </c>
      <c r="AD183" s="308">
        <f t="shared" si="84"/>
        <v>0</v>
      </c>
      <c r="AE183" s="308">
        <f t="shared" si="84"/>
        <v>0</v>
      </c>
      <c r="AF183" s="308">
        <f t="shared" si="84"/>
        <v>0</v>
      </c>
      <c r="AG183" s="308">
        <f t="shared" si="84"/>
        <v>0</v>
      </c>
      <c r="AH183" s="308">
        <f t="shared" si="84"/>
        <v>0</v>
      </c>
      <c r="AI183" s="308">
        <f t="shared" si="84"/>
        <v>0</v>
      </c>
      <c r="AJ183" s="308">
        <f t="shared" si="84"/>
        <v>0</v>
      </c>
      <c r="AK183" s="308">
        <f t="shared" si="84"/>
        <v>0</v>
      </c>
      <c r="AL183" s="308">
        <f t="shared" si="84"/>
        <v>0</v>
      </c>
      <c r="AM183" s="308">
        <f t="shared" si="84"/>
        <v>0</v>
      </c>
      <c r="AN183" s="308">
        <f t="shared" si="84"/>
        <v>0</v>
      </c>
      <c r="AO183" s="308">
        <f t="shared" si="84"/>
        <v>0</v>
      </c>
      <c r="AP183" s="309">
        <f t="shared" si="84"/>
        <v>0</v>
      </c>
      <c r="AQ183" s="97"/>
      <c r="AR183" s="268"/>
      <c r="AS183" s="97"/>
    </row>
    <row r="184" spans="1:46" ht="15.6">
      <c r="A184" s="137"/>
      <c r="B184" s="137" t="s">
        <v>27</v>
      </c>
      <c r="C184" s="219">
        <v>0</v>
      </c>
      <c r="D184" s="220">
        <f t="shared" ref="D184:AP184" si="85">C185</f>
        <v>6.92</v>
      </c>
      <c r="E184" s="220">
        <f t="shared" si="85"/>
        <v>17.16</v>
      </c>
      <c r="F184" s="220">
        <f t="shared" si="85"/>
        <v>23.704999999999998</v>
      </c>
      <c r="G184" s="220">
        <f t="shared" si="85"/>
        <v>27.95</v>
      </c>
      <c r="H184" s="220">
        <f t="shared" si="85"/>
        <v>32.18</v>
      </c>
      <c r="I184" s="220">
        <f t="shared" si="85"/>
        <v>36.409999999999997</v>
      </c>
      <c r="J184" s="220">
        <f t="shared" si="85"/>
        <v>40.249999999999993</v>
      </c>
      <c r="K184" s="220">
        <f t="shared" si="85"/>
        <v>44.089999999999989</v>
      </c>
      <c r="L184" s="220">
        <f t="shared" si="85"/>
        <v>47.929999999999993</v>
      </c>
      <c r="M184" s="220">
        <f t="shared" si="85"/>
        <v>51.769999999999996</v>
      </c>
      <c r="N184" s="220">
        <f t="shared" si="85"/>
        <v>55.007999999999996</v>
      </c>
      <c r="O184" s="220">
        <f t="shared" si="85"/>
        <v>58.517999999999994</v>
      </c>
      <c r="P184" s="220">
        <f t="shared" si="85"/>
        <v>61.937999999999995</v>
      </c>
      <c r="Q184" s="220">
        <f t="shared" si="85"/>
        <v>65.277999999999992</v>
      </c>
      <c r="R184" s="220">
        <f t="shared" si="85"/>
        <v>68.617999999999995</v>
      </c>
      <c r="S184" s="220">
        <f t="shared" si="85"/>
        <v>71.957999999999998</v>
      </c>
      <c r="T184" s="220">
        <f t="shared" si="85"/>
        <v>75.268000000000001</v>
      </c>
      <c r="U184" s="220">
        <f t="shared" si="85"/>
        <v>78.587999999999994</v>
      </c>
      <c r="V184" s="220">
        <f t="shared" si="85"/>
        <v>81.907999999999987</v>
      </c>
      <c r="W184" s="220">
        <f t="shared" si="85"/>
        <v>85.22799999999998</v>
      </c>
      <c r="X184" s="220">
        <f t="shared" si="85"/>
        <v>88.567999999999984</v>
      </c>
      <c r="Y184" s="220">
        <f t="shared" si="85"/>
        <v>92.687999999999988</v>
      </c>
      <c r="Z184" s="220">
        <f t="shared" si="85"/>
        <v>96.457999999999984</v>
      </c>
      <c r="AA184" s="220">
        <f t="shared" si="85"/>
        <v>99.967999999999989</v>
      </c>
      <c r="AB184" s="220">
        <f t="shared" si="85"/>
        <v>103.40799999999999</v>
      </c>
      <c r="AC184" s="220">
        <f t="shared" si="85"/>
        <v>106.83799999999999</v>
      </c>
      <c r="AD184" s="220">
        <f t="shared" si="85"/>
        <v>110.19799999999999</v>
      </c>
      <c r="AE184" s="220">
        <f t="shared" si="85"/>
        <v>113.55799999999999</v>
      </c>
      <c r="AF184" s="220">
        <f t="shared" si="85"/>
        <v>116.928</v>
      </c>
      <c r="AG184" s="220">
        <f t="shared" si="85"/>
        <v>120.298</v>
      </c>
      <c r="AH184" s="220">
        <f t="shared" si="85"/>
        <v>121.578</v>
      </c>
      <c r="AI184" s="220">
        <f t="shared" si="85"/>
        <v>123.268</v>
      </c>
      <c r="AJ184" s="220">
        <f t="shared" si="85"/>
        <v>124.858</v>
      </c>
      <c r="AK184" s="220">
        <f t="shared" si="85"/>
        <v>126.36800000000001</v>
      </c>
      <c r="AL184" s="220">
        <f t="shared" si="85"/>
        <v>127.88800000000001</v>
      </c>
      <c r="AM184" s="220">
        <f t="shared" si="85"/>
        <v>129.40800000000002</v>
      </c>
      <c r="AN184" s="220">
        <f t="shared" si="85"/>
        <v>130.89800000000002</v>
      </c>
      <c r="AO184" s="220">
        <f t="shared" si="85"/>
        <v>132.38800000000003</v>
      </c>
      <c r="AP184" s="221">
        <f t="shared" si="85"/>
        <v>133.87800000000004</v>
      </c>
      <c r="AQ184" s="97"/>
      <c r="AR184" s="268"/>
      <c r="AS184" s="97"/>
    </row>
    <row r="185" spans="1:46" ht="15.6">
      <c r="A185" s="72" t="s">
        <v>198</v>
      </c>
      <c r="B185" s="100" t="s">
        <v>28</v>
      </c>
      <c r="C185" s="223">
        <f>C184+SUM(C186:C190)</f>
        <v>6.92</v>
      </c>
      <c r="D185" s="224">
        <f t="shared" ref="D185:AP185" si="86">D184+SUM(D186:D190)</f>
        <v>17.16</v>
      </c>
      <c r="E185" s="224">
        <f t="shared" si="86"/>
        <v>23.704999999999998</v>
      </c>
      <c r="F185" s="224">
        <f t="shared" si="86"/>
        <v>27.95</v>
      </c>
      <c r="G185" s="224">
        <f t="shared" si="86"/>
        <v>32.18</v>
      </c>
      <c r="H185" s="224">
        <f t="shared" si="86"/>
        <v>36.409999999999997</v>
      </c>
      <c r="I185" s="224">
        <f t="shared" si="86"/>
        <v>40.249999999999993</v>
      </c>
      <c r="J185" s="224">
        <f t="shared" si="86"/>
        <v>44.089999999999989</v>
      </c>
      <c r="K185" s="224">
        <f t="shared" si="86"/>
        <v>47.929999999999993</v>
      </c>
      <c r="L185" s="224">
        <f t="shared" si="86"/>
        <v>51.769999999999996</v>
      </c>
      <c r="M185" s="224">
        <f t="shared" si="86"/>
        <v>55.007999999999996</v>
      </c>
      <c r="N185" s="224">
        <f t="shared" si="86"/>
        <v>58.517999999999994</v>
      </c>
      <c r="O185" s="224">
        <f t="shared" si="86"/>
        <v>61.937999999999995</v>
      </c>
      <c r="P185" s="224">
        <f t="shared" si="86"/>
        <v>65.277999999999992</v>
      </c>
      <c r="Q185" s="224">
        <f t="shared" si="86"/>
        <v>68.617999999999995</v>
      </c>
      <c r="R185" s="224">
        <f t="shared" si="86"/>
        <v>71.957999999999998</v>
      </c>
      <c r="S185" s="224">
        <f t="shared" si="86"/>
        <v>75.268000000000001</v>
      </c>
      <c r="T185" s="224">
        <f t="shared" si="86"/>
        <v>78.587999999999994</v>
      </c>
      <c r="U185" s="224">
        <f t="shared" si="86"/>
        <v>81.907999999999987</v>
      </c>
      <c r="V185" s="224">
        <f t="shared" si="86"/>
        <v>85.22799999999998</v>
      </c>
      <c r="W185" s="224">
        <f t="shared" si="86"/>
        <v>88.567999999999984</v>
      </c>
      <c r="X185" s="224">
        <f t="shared" si="86"/>
        <v>92.687999999999988</v>
      </c>
      <c r="Y185" s="224">
        <f t="shared" si="86"/>
        <v>96.457999999999984</v>
      </c>
      <c r="Z185" s="224">
        <f t="shared" si="86"/>
        <v>99.967999999999989</v>
      </c>
      <c r="AA185" s="224">
        <f t="shared" si="86"/>
        <v>103.40799999999999</v>
      </c>
      <c r="AB185" s="224">
        <f t="shared" si="86"/>
        <v>106.83799999999999</v>
      </c>
      <c r="AC185" s="224">
        <f t="shared" si="86"/>
        <v>110.19799999999999</v>
      </c>
      <c r="AD185" s="224">
        <f t="shared" si="86"/>
        <v>113.55799999999999</v>
      </c>
      <c r="AE185" s="224">
        <f t="shared" si="86"/>
        <v>116.928</v>
      </c>
      <c r="AF185" s="224">
        <f t="shared" si="86"/>
        <v>120.298</v>
      </c>
      <c r="AG185" s="224">
        <f t="shared" si="86"/>
        <v>121.578</v>
      </c>
      <c r="AH185" s="224">
        <f t="shared" si="86"/>
        <v>123.268</v>
      </c>
      <c r="AI185" s="224">
        <f t="shared" si="86"/>
        <v>124.858</v>
      </c>
      <c r="AJ185" s="224">
        <f t="shared" si="86"/>
        <v>126.36800000000001</v>
      </c>
      <c r="AK185" s="224">
        <f t="shared" si="86"/>
        <v>127.88800000000001</v>
      </c>
      <c r="AL185" s="224">
        <f t="shared" si="86"/>
        <v>129.40800000000002</v>
      </c>
      <c r="AM185" s="224">
        <f t="shared" si="86"/>
        <v>130.89800000000002</v>
      </c>
      <c r="AN185" s="224">
        <f t="shared" si="86"/>
        <v>132.38800000000003</v>
      </c>
      <c r="AO185" s="224">
        <f t="shared" si="86"/>
        <v>133.87800000000004</v>
      </c>
      <c r="AP185" s="225">
        <f t="shared" si="86"/>
        <v>134.19800000000004</v>
      </c>
      <c r="AQ185" s="97"/>
      <c r="AR185" s="291"/>
      <c r="AS185" s="97"/>
    </row>
    <row r="186" spans="1:46" ht="15.6">
      <c r="A186" s="72" t="s">
        <v>199</v>
      </c>
      <c r="B186" s="137" t="s">
        <v>24</v>
      </c>
      <c r="C186" s="216">
        <f>C129</f>
        <v>6.6</v>
      </c>
      <c r="D186" s="217">
        <f t="shared" ref="D186:AP186" si="87">D129</f>
        <v>9.5500000000000007</v>
      </c>
      <c r="E186" s="217">
        <f t="shared" si="87"/>
        <v>5.85</v>
      </c>
      <c r="F186" s="217">
        <f t="shared" si="87"/>
        <v>3.6900000000000004</v>
      </c>
      <c r="G186" s="217">
        <f t="shared" si="87"/>
        <v>3.67</v>
      </c>
      <c r="H186" s="217">
        <f t="shared" si="87"/>
        <v>3.67</v>
      </c>
      <c r="I186" s="217">
        <f t="shared" si="87"/>
        <v>3.2799999999999994</v>
      </c>
      <c r="J186" s="217">
        <f t="shared" si="87"/>
        <v>3.2800000000000002</v>
      </c>
      <c r="K186" s="217">
        <f t="shared" si="87"/>
        <v>3.2800000000000002</v>
      </c>
      <c r="L186" s="217">
        <f t="shared" si="87"/>
        <v>3.2800000000000002</v>
      </c>
      <c r="M186" s="217">
        <f t="shared" si="87"/>
        <v>2.9079999999999995</v>
      </c>
      <c r="N186" s="217">
        <f t="shared" si="87"/>
        <v>2.8000000000000003</v>
      </c>
      <c r="O186" s="217">
        <f t="shared" si="87"/>
        <v>2.8000000000000003</v>
      </c>
      <c r="P186" s="217">
        <f t="shared" si="87"/>
        <v>2.8000000000000003</v>
      </c>
      <c r="Q186" s="217">
        <f t="shared" si="87"/>
        <v>2.8000000000000003</v>
      </c>
      <c r="R186" s="217">
        <f t="shared" si="87"/>
        <v>2.8000000000000003</v>
      </c>
      <c r="S186" s="217">
        <f t="shared" si="87"/>
        <v>2.8000000000000003</v>
      </c>
      <c r="T186" s="217">
        <f t="shared" si="87"/>
        <v>2.8000000000000003</v>
      </c>
      <c r="U186" s="217">
        <f t="shared" si="87"/>
        <v>2.8000000000000003</v>
      </c>
      <c r="V186" s="217">
        <f t="shared" si="87"/>
        <v>2.8000000000000003</v>
      </c>
      <c r="W186" s="217">
        <f t="shared" si="87"/>
        <v>2.8000000000000003</v>
      </c>
      <c r="X186" s="217">
        <f t="shared" si="87"/>
        <v>2.13</v>
      </c>
      <c r="Y186" s="217">
        <f t="shared" si="87"/>
        <v>2.13</v>
      </c>
      <c r="Z186" s="217">
        <f t="shared" si="87"/>
        <v>2.13</v>
      </c>
      <c r="AA186" s="217">
        <f t="shared" si="87"/>
        <v>2.13</v>
      </c>
      <c r="AB186" s="217">
        <f t="shared" si="87"/>
        <v>2.13</v>
      </c>
      <c r="AC186" s="217">
        <f t="shared" si="87"/>
        <v>2.13</v>
      </c>
      <c r="AD186" s="217">
        <f t="shared" si="87"/>
        <v>2.13</v>
      </c>
      <c r="AE186" s="217">
        <f t="shared" si="87"/>
        <v>2.13</v>
      </c>
      <c r="AF186" s="217">
        <f t="shared" si="87"/>
        <v>2.13</v>
      </c>
      <c r="AG186" s="217">
        <f t="shared" si="87"/>
        <v>0.25</v>
      </c>
      <c r="AH186" s="217">
        <f t="shared" si="87"/>
        <v>0.25</v>
      </c>
      <c r="AI186" s="217">
        <f t="shared" si="87"/>
        <v>0.25</v>
      </c>
      <c r="AJ186" s="217">
        <f t="shared" si="87"/>
        <v>0.25</v>
      </c>
      <c r="AK186" s="217">
        <f t="shared" si="87"/>
        <v>0.25</v>
      </c>
      <c r="AL186" s="217">
        <f t="shared" si="87"/>
        <v>0.25</v>
      </c>
      <c r="AM186" s="217">
        <f t="shared" si="87"/>
        <v>0.25</v>
      </c>
      <c r="AN186" s="217">
        <f t="shared" si="87"/>
        <v>0.25</v>
      </c>
      <c r="AO186" s="217">
        <f t="shared" si="87"/>
        <v>0.25</v>
      </c>
      <c r="AP186" s="218">
        <f t="shared" si="87"/>
        <v>0</v>
      </c>
      <c r="AQ186" s="181"/>
      <c r="AR186" s="194">
        <f t="shared" ref="AR186:AR188" si="88">SUM(C186:AP186)</f>
        <v>98.477999999999938</v>
      </c>
      <c r="AS186" s="181"/>
    </row>
    <row r="187" spans="1:46" ht="15.6">
      <c r="A187" s="72" t="s">
        <v>200</v>
      </c>
      <c r="B187" s="137" t="s">
        <v>197</v>
      </c>
      <c r="C187" s="219">
        <f>C142</f>
        <v>0</v>
      </c>
      <c r="D187" s="220">
        <f t="shared" ref="D187:AP187" si="89">D142</f>
        <v>0</v>
      </c>
      <c r="E187" s="220">
        <f t="shared" si="89"/>
        <v>5.0000000000000001E-3</v>
      </c>
      <c r="F187" s="220">
        <f t="shared" si="89"/>
        <v>5.0000000000000001E-3</v>
      </c>
      <c r="G187" s="220">
        <f t="shared" si="89"/>
        <v>0.01</v>
      </c>
      <c r="H187" s="220">
        <f t="shared" si="89"/>
        <v>0.01</v>
      </c>
      <c r="I187" s="220">
        <f t="shared" si="89"/>
        <v>0.01</v>
      </c>
      <c r="J187" s="220">
        <f t="shared" si="89"/>
        <v>0.01</v>
      </c>
      <c r="K187" s="220">
        <f t="shared" si="89"/>
        <v>0.01</v>
      </c>
      <c r="L187" s="220">
        <f t="shared" si="89"/>
        <v>0.01</v>
      </c>
      <c r="M187" s="220">
        <f t="shared" si="89"/>
        <v>0.01</v>
      </c>
      <c r="N187" s="220">
        <f t="shared" si="89"/>
        <v>0.39</v>
      </c>
      <c r="O187" s="220">
        <f t="shared" si="89"/>
        <v>0.3</v>
      </c>
      <c r="P187" s="220">
        <f t="shared" si="89"/>
        <v>0.22</v>
      </c>
      <c r="Q187" s="220">
        <f t="shared" si="89"/>
        <v>0.22</v>
      </c>
      <c r="R187" s="220">
        <f t="shared" si="89"/>
        <v>0.22</v>
      </c>
      <c r="S187" s="220">
        <f t="shared" si="89"/>
        <v>0.19</v>
      </c>
      <c r="T187" s="220">
        <f t="shared" si="89"/>
        <v>0.2</v>
      </c>
      <c r="U187" s="220">
        <f t="shared" si="89"/>
        <v>0.2</v>
      </c>
      <c r="V187" s="220">
        <f t="shared" si="89"/>
        <v>0.2</v>
      </c>
      <c r="W187" s="220">
        <f t="shared" si="89"/>
        <v>0.22</v>
      </c>
      <c r="X187" s="220">
        <f t="shared" si="89"/>
        <v>1.67</v>
      </c>
      <c r="Y187" s="220">
        <f t="shared" si="89"/>
        <v>1.32</v>
      </c>
      <c r="Z187" s="220">
        <f t="shared" si="89"/>
        <v>1.06</v>
      </c>
      <c r="AA187" s="220">
        <f t="shared" si="89"/>
        <v>0.99</v>
      </c>
      <c r="AB187" s="220">
        <f t="shared" si="89"/>
        <v>0.98</v>
      </c>
      <c r="AC187" s="220">
        <f t="shared" si="89"/>
        <v>0.91</v>
      </c>
      <c r="AD187" s="220">
        <f t="shared" si="89"/>
        <v>0.91</v>
      </c>
      <c r="AE187" s="220">
        <f t="shared" si="89"/>
        <v>0.92</v>
      </c>
      <c r="AF187" s="220">
        <f t="shared" si="89"/>
        <v>0.92</v>
      </c>
      <c r="AG187" s="220">
        <f t="shared" si="89"/>
        <v>0.71</v>
      </c>
      <c r="AH187" s="220">
        <f t="shared" si="89"/>
        <v>1.1200000000000001</v>
      </c>
      <c r="AI187" s="220">
        <f t="shared" si="89"/>
        <v>1.02</v>
      </c>
      <c r="AJ187" s="220">
        <f t="shared" si="89"/>
        <v>0.94</v>
      </c>
      <c r="AK187" s="220">
        <f t="shared" si="89"/>
        <v>0.95</v>
      </c>
      <c r="AL187" s="220">
        <f t="shared" si="89"/>
        <v>0.95</v>
      </c>
      <c r="AM187" s="220">
        <f t="shared" si="89"/>
        <v>0.91999999999999993</v>
      </c>
      <c r="AN187" s="220">
        <f t="shared" si="89"/>
        <v>0.91999999999999993</v>
      </c>
      <c r="AO187" s="220">
        <f t="shared" si="89"/>
        <v>0.91999999999999993</v>
      </c>
      <c r="AP187" s="221">
        <f t="shared" si="89"/>
        <v>0</v>
      </c>
      <c r="AQ187" s="181"/>
      <c r="AR187" s="195">
        <f t="shared" si="88"/>
        <v>20.570000000000007</v>
      </c>
      <c r="AS187" s="181"/>
    </row>
    <row r="188" spans="1:46" ht="15.6">
      <c r="A188" s="137"/>
      <c r="B188" s="137" t="s">
        <v>87</v>
      </c>
      <c r="C188" s="219">
        <f>C163</f>
        <v>0.32</v>
      </c>
      <c r="D188" s="220">
        <f t="shared" ref="D188:AP188" si="90">D163</f>
        <v>0.69</v>
      </c>
      <c r="E188" s="220">
        <f t="shared" si="90"/>
        <v>0.69</v>
      </c>
      <c r="F188" s="220">
        <f t="shared" si="90"/>
        <v>0.55000000000000004</v>
      </c>
      <c r="G188" s="220">
        <f t="shared" si="90"/>
        <v>0.55000000000000004</v>
      </c>
      <c r="H188" s="220">
        <f t="shared" si="90"/>
        <v>0.55000000000000004</v>
      </c>
      <c r="I188" s="220">
        <f t="shared" si="90"/>
        <v>0.55000000000000004</v>
      </c>
      <c r="J188" s="220">
        <f t="shared" si="90"/>
        <v>0.55000000000000004</v>
      </c>
      <c r="K188" s="220">
        <f t="shared" si="90"/>
        <v>0.55000000000000004</v>
      </c>
      <c r="L188" s="220">
        <f t="shared" si="90"/>
        <v>0.55000000000000004</v>
      </c>
      <c r="M188" s="220">
        <f t="shared" si="90"/>
        <v>0.32</v>
      </c>
      <c r="N188" s="220">
        <f t="shared" si="90"/>
        <v>0.32</v>
      </c>
      <c r="O188" s="220">
        <f t="shared" si="90"/>
        <v>0.32</v>
      </c>
      <c r="P188" s="220">
        <f t="shared" si="90"/>
        <v>0.32</v>
      </c>
      <c r="Q188" s="220">
        <f t="shared" si="90"/>
        <v>0.32</v>
      </c>
      <c r="R188" s="220">
        <f t="shared" si="90"/>
        <v>0.32</v>
      </c>
      <c r="S188" s="220">
        <f t="shared" si="90"/>
        <v>0.32</v>
      </c>
      <c r="T188" s="220">
        <f t="shared" si="90"/>
        <v>0.32</v>
      </c>
      <c r="U188" s="220">
        <f t="shared" si="90"/>
        <v>0.32</v>
      </c>
      <c r="V188" s="220">
        <f t="shared" si="90"/>
        <v>0.32</v>
      </c>
      <c r="W188" s="220">
        <f t="shared" si="90"/>
        <v>0.32</v>
      </c>
      <c r="X188" s="220">
        <f t="shared" si="90"/>
        <v>0.32</v>
      </c>
      <c r="Y188" s="220">
        <f t="shared" si="90"/>
        <v>0.32</v>
      </c>
      <c r="Z188" s="220">
        <f t="shared" si="90"/>
        <v>0.32</v>
      </c>
      <c r="AA188" s="220">
        <f t="shared" si="90"/>
        <v>0.32</v>
      </c>
      <c r="AB188" s="220">
        <f t="shared" si="90"/>
        <v>0.32</v>
      </c>
      <c r="AC188" s="220">
        <f t="shared" si="90"/>
        <v>0.32</v>
      </c>
      <c r="AD188" s="220">
        <f t="shared" si="90"/>
        <v>0.32</v>
      </c>
      <c r="AE188" s="220">
        <f t="shared" si="90"/>
        <v>0.32</v>
      </c>
      <c r="AF188" s="220">
        <f t="shared" si="90"/>
        <v>0.32</v>
      </c>
      <c r="AG188" s="220">
        <f t="shared" si="90"/>
        <v>0.32</v>
      </c>
      <c r="AH188" s="220">
        <f t="shared" si="90"/>
        <v>0.32</v>
      </c>
      <c r="AI188" s="220">
        <f t="shared" si="90"/>
        <v>0.32</v>
      </c>
      <c r="AJ188" s="220">
        <f t="shared" si="90"/>
        <v>0.32</v>
      </c>
      <c r="AK188" s="220">
        <f t="shared" si="90"/>
        <v>0.32</v>
      </c>
      <c r="AL188" s="220">
        <f t="shared" si="90"/>
        <v>0.32</v>
      </c>
      <c r="AM188" s="220">
        <f t="shared" si="90"/>
        <v>0.32</v>
      </c>
      <c r="AN188" s="220">
        <f t="shared" si="90"/>
        <v>0.32</v>
      </c>
      <c r="AO188" s="220">
        <f t="shared" si="90"/>
        <v>0.32</v>
      </c>
      <c r="AP188" s="221">
        <f t="shared" si="90"/>
        <v>0.32</v>
      </c>
      <c r="AQ188" s="181"/>
      <c r="AR188" s="195">
        <f t="shared" si="88"/>
        <v>15.150000000000007</v>
      </c>
      <c r="AS188" s="181"/>
      <c r="AT188" s="182"/>
    </row>
    <row r="189" spans="1:46" ht="15.6">
      <c r="A189" s="137"/>
      <c r="B189" s="137" t="s">
        <v>86</v>
      </c>
      <c r="C189" s="219">
        <f>-IPMT(C183,C181,$AP$181,C184)</f>
        <v>0</v>
      </c>
      <c r="D189" s="220">
        <f t="shared" ref="D189:AP189" si="91">-IPMT(D183,D181,$AP$181,D184)</f>
        <v>0</v>
      </c>
      <c r="E189" s="220">
        <f t="shared" si="91"/>
        <v>0</v>
      </c>
      <c r="F189" s="220">
        <f t="shared" si="91"/>
        <v>0</v>
      </c>
      <c r="G189" s="220">
        <f t="shared" si="91"/>
        <v>0</v>
      </c>
      <c r="H189" s="220">
        <f t="shared" si="91"/>
        <v>0</v>
      </c>
      <c r="I189" s="220">
        <f t="shared" si="91"/>
        <v>0</v>
      </c>
      <c r="J189" s="220">
        <f t="shared" si="91"/>
        <v>0</v>
      </c>
      <c r="K189" s="220">
        <f t="shared" si="91"/>
        <v>0</v>
      </c>
      <c r="L189" s="220">
        <f t="shared" si="91"/>
        <v>0</v>
      </c>
      <c r="M189" s="220">
        <f t="shared" si="91"/>
        <v>0</v>
      </c>
      <c r="N189" s="220">
        <f t="shared" si="91"/>
        <v>0</v>
      </c>
      <c r="O189" s="220">
        <f t="shared" si="91"/>
        <v>0</v>
      </c>
      <c r="P189" s="220">
        <f t="shared" si="91"/>
        <v>0</v>
      </c>
      <c r="Q189" s="220">
        <f t="shared" si="91"/>
        <v>0</v>
      </c>
      <c r="R189" s="220">
        <f t="shared" si="91"/>
        <v>0</v>
      </c>
      <c r="S189" s="220">
        <f t="shared" si="91"/>
        <v>0</v>
      </c>
      <c r="T189" s="220">
        <f t="shared" si="91"/>
        <v>0</v>
      </c>
      <c r="U189" s="220">
        <f t="shared" si="91"/>
        <v>0</v>
      </c>
      <c r="V189" s="220">
        <f t="shared" si="91"/>
        <v>0</v>
      </c>
      <c r="W189" s="220">
        <f t="shared" si="91"/>
        <v>0</v>
      </c>
      <c r="X189" s="220">
        <f t="shared" si="91"/>
        <v>0</v>
      </c>
      <c r="Y189" s="220">
        <f t="shared" si="91"/>
        <v>0</v>
      </c>
      <c r="Z189" s="220">
        <f t="shared" si="91"/>
        <v>0</v>
      </c>
      <c r="AA189" s="220">
        <f t="shared" si="91"/>
        <v>0</v>
      </c>
      <c r="AB189" s="220">
        <f t="shared" si="91"/>
        <v>0</v>
      </c>
      <c r="AC189" s="220">
        <f t="shared" si="91"/>
        <v>0</v>
      </c>
      <c r="AD189" s="220">
        <f t="shared" si="91"/>
        <v>0</v>
      </c>
      <c r="AE189" s="220">
        <f t="shared" si="91"/>
        <v>0</v>
      </c>
      <c r="AF189" s="220">
        <f t="shared" si="91"/>
        <v>0</v>
      </c>
      <c r="AG189" s="220">
        <f t="shared" si="91"/>
        <v>0</v>
      </c>
      <c r="AH189" s="220">
        <f t="shared" si="91"/>
        <v>0</v>
      </c>
      <c r="AI189" s="220">
        <f t="shared" si="91"/>
        <v>0</v>
      </c>
      <c r="AJ189" s="220">
        <f t="shared" si="91"/>
        <v>0</v>
      </c>
      <c r="AK189" s="220">
        <f t="shared" si="91"/>
        <v>0</v>
      </c>
      <c r="AL189" s="220">
        <f t="shared" si="91"/>
        <v>0</v>
      </c>
      <c r="AM189" s="220">
        <f t="shared" si="91"/>
        <v>0</v>
      </c>
      <c r="AN189" s="220">
        <f t="shared" si="91"/>
        <v>0</v>
      </c>
      <c r="AO189" s="220">
        <f t="shared" si="91"/>
        <v>0</v>
      </c>
      <c r="AP189" s="221">
        <f t="shared" si="91"/>
        <v>0</v>
      </c>
      <c r="AQ189" s="181"/>
      <c r="AR189" s="195">
        <f>SUM(C189:AP189)</f>
        <v>0</v>
      </c>
      <c r="AS189" s="181"/>
    </row>
    <row r="190" spans="1:46" ht="15.6">
      <c r="A190" s="100"/>
      <c r="B190" s="100" t="s">
        <v>42</v>
      </c>
      <c r="C190" s="223">
        <f>-C176</f>
        <v>0</v>
      </c>
      <c r="D190" s="224">
        <f t="shared" ref="D190:AP190" si="92">-D176</f>
        <v>0</v>
      </c>
      <c r="E190" s="224">
        <f t="shared" si="92"/>
        <v>0</v>
      </c>
      <c r="F190" s="224">
        <f t="shared" si="92"/>
        <v>0</v>
      </c>
      <c r="G190" s="224">
        <f t="shared" si="92"/>
        <v>0</v>
      </c>
      <c r="H190" s="224">
        <f t="shared" si="92"/>
        <v>0</v>
      </c>
      <c r="I190" s="224">
        <f t="shared" si="92"/>
        <v>0</v>
      </c>
      <c r="J190" s="224">
        <f t="shared" si="92"/>
        <v>0</v>
      </c>
      <c r="K190" s="224">
        <f t="shared" si="92"/>
        <v>0</v>
      </c>
      <c r="L190" s="224">
        <f t="shared" si="92"/>
        <v>0</v>
      </c>
      <c r="M190" s="224">
        <f t="shared" si="92"/>
        <v>0</v>
      </c>
      <c r="N190" s="224">
        <f t="shared" si="92"/>
        <v>0</v>
      </c>
      <c r="O190" s="224">
        <f t="shared" si="92"/>
        <v>0</v>
      </c>
      <c r="P190" s="224">
        <f t="shared" si="92"/>
        <v>0</v>
      </c>
      <c r="Q190" s="224">
        <f t="shared" si="92"/>
        <v>0</v>
      </c>
      <c r="R190" s="224">
        <f t="shared" si="92"/>
        <v>0</v>
      </c>
      <c r="S190" s="224">
        <f t="shared" si="92"/>
        <v>0</v>
      </c>
      <c r="T190" s="224">
        <f t="shared" si="92"/>
        <v>0</v>
      </c>
      <c r="U190" s="224">
        <f t="shared" si="92"/>
        <v>0</v>
      </c>
      <c r="V190" s="224">
        <f t="shared" si="92"/>
        <v>0</v>
      </c>
      <c r="W190" s="224">
        <f t="shared" si="92"/>
        <v>0</v>
      </c>
      <c r="X190" s="224">
        <f t="shared" si="92"/>
        <v>0</v>
      </c>
      <c r="Y190" s="224">
        <f t="shared" si="92"/>
        <v>0</v>
      </c>
      <c r="Z190" s="224">
        <f t="shared" si="92"/>
        <v>0</v>
      </c>
      <c r="AA190" s="224">
        <f t="shared" si="92"/>
        <v>0</v>
      </c>
      <c r="AB190" s="224">
        <f t="shared" si="92"/>
        <v>0</v>
      </c>
      <c r="AC190" s="224">
        <f t="shared" si="92"/>
        <v>0</v>
      </c>
      <c r="AD190" s="224">
        <f t="shared" si="92"/>
        <v>0</v>
      </c>
      <c r="AE190" s="224">
        <f t="shared" si="92"/>
        <v>0</v>
      </c>
      <c r="AF190" s="224">
        <f t="shared" si="92"/>
        <v>0</v>
      </c>
      <c r="AG190" s="224">
        <f t="shared" si="92"/>
        <v>0</v>
      </c>
      <c r="AH190" s="224">
        <f t="shared" si="92"/>
        <v>0</v>
      </c>
      <c r="AI190" s="224">
        <f t="shared" si="92"/>
        <v>0</v>
      </c>
      <c r="AJ190" s="224">
        <f t="shared" si="92"/>
        <v>0</v>
      </c>
      <c r="AK190" s="224">
        <f t="shared" si="92"/>
        <v>0</v>
      </c>
      <c r="AL190" s="224">
        <f t="shared" si="92"/>
        <v>0</v>
      </c>
      <c r="AM190" s="224">
        <f t="shared" si="92"/>
        <v>0</v>
      </c>
      <c r="AN190" s="224">
        <f t="shared" si="92"/>
        <v>0</v>
      </c>
      <c r="AO190" s="224">
        <f t="shared" si="92"/>
        <v>0</v>
      </c>
      <c r="AP190" s="225">
        <f t="shared" si="92"/>
        <v>0</v>
      </c>
      <c r="AQ190" s="181"/>
      <c r="AR190" s="196">
        <f>SUM(C190:AP190)</f>
        <v>0</v>
      </c>
      <c r="AS190" s="181"/>
    </row>
    <row r="191" spans="1:46" ht="15.6">
      <c r="A191" s="85"/>
      <c r="B191" s="69"/>
      <c r="C191" s="69"/>
      <c r="D191" s="69"/>
      <c r="E191" s="69"/>
      <c r="F191" s="69"/>
      <c r="G191" s="69"/>
      <c r="H191" s="69"/>
      <c r="I191" s="98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190"/>
      <c r="AS191" s="97"/>
    </row>
    <row r="192" spans="1:46" ht="15.6">
      <c r="A192" s="69"/>
      <c r="B192" s="69"/>
      <c r="C192" s="69"/>
      <c r="D192" s="69"/>
      <c r="E192" s="69"/>
      <c r="F192" s="69"/>
      <c r="G192" s="69"/>
      <c r="H192" s="69"/>
      <c r="I192" s="98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120" t="s">
        <v>201</v>
      </c>
      <c r="AQ192" s="69"/>
      <c r="AR192" s="193">
        <f>SUM(AR186:AR190)</f>
        <v>134.19799999999995</v>
      </c>
      <c r="AS192" s="97"/>
    </row>
    <row r="193" spans="1:51" ht="15.6">
      <c r="A193" s="69"/>
      <c r="B193" s="69"/>
      <c r="C193" s="69"/>
      <c r="D193" s="69"/>
      <c r="E193" s="69"/>
      <c r="F193" s="69"/>
      <c r="G193" s="69"/>
      <c r="H193" s="69"/>
      <c r="I193" s="98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120"/>
      <c r="AQ193" s="69"/>
      <c r="AR193" s="69"/>
      <c r="AS193" s="97"/>
    </row>
    <row r="194" spans="1:51" ht="15.6">
      <c r="A194" s="85"/>
      <c r="B194" s="69"/>
      <c r="C194" s="69"/>
      <c r="D194" s="69"/>
      <c r="E194" s="69"/>
      <c r="F194" s="69"/>
      <c r="G194" s="69"/>
      <c r="H194" s="69"/>
      <c r="I194" s="98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120" t="s">
        <v>203</v>
      </c>
      <c r="AQ194" s="320"/>
      <c r="AR194" s="317">
        <f>NPV(C13,C176:AP176)</f>
        <v>0</v>
      </c>
      <c r="AS194" s="97"/>
    </row>
    <row r="195" spans="1:51" ht="15.6">
      <c r="A195" s="85"/>
      <c r="B195" s="69"/>
      <c r="C195" s="69"/>
      <c r="D195" s="69"/>
      <c r="E195" s="69"/>
      <c r="F195" s="69"/>
      <c r="G195" s="69"/>
      <c r="H195" s="69"/>
      <c r="I195" s="98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174"/>
      <c r="AS195" s="97"/>
    </row>
    <row r="196" spans="1:51" ht="15.6">
      <c r="A196" s="85"/>
      <c r="B196" s="69"/>
      <c r="C196" s="69"/>
      <c r="D196" s="69"/>
      <c r="E196" s="69"/>
      <c r="F196" s="69"/>
      <c r="G196" s="69"/>
      <c r="H196" s="69"/>
      <c r="I196" s="98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174"/>
      <c r="AS196" s="97"/>
      <c r="AV196" s="306"/>
      <c r="AW196" s="306"/>
      <c r="AX196" s="306"/>
      <c r="AY196" s="306"/>
    </row>
    <row r="197" spans="1:51" ht="15.6">
      <c r="A197" s="85"/>
      <c r="B197" s="69"/>
      <c r="C197" s="69"/>
      <c r="D197" s="69"/>
      <c r="E197" s="69"/>
      <c r="F197" s="69"/>
      <c r="G197" s="69"/>
      <c r="H197" s="69"/>
      <c r="I197" s="98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174"/>
      <c r="AS197" s="97"/>
      <c r="AV197" s="306"/>
      <c r="AW197" s="306"/>
      <c r="AX197" s="306"/>
      <c r="AY197" s="306"/>
    </row>
    <row r="198" spans="1:51" ht="15.6">
      <c r="A198" s="139"/>
      <c r="B198" s="141"/>
      <c r="C198" s="141"/>
      <c r="D198" s="141"/>
      <c r="E198" s="141"/>
      <c r="F198" s="141"/>
      <c r="G198" s="141"/>
      <c r="H198" s="141"/>
      <c r="I198" s="77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91"/>
      <c r="AS198" s="140"/>
      <c r="AV198" s="306"/>
      <c r="AW198" s="306"/>
      <c r="AX198" s="306"/>
      <c r="AY198" s="306"/>
    </row>
    <row r="199" spans="1:51">
      <c r="AV199" s="306"/>
      <c r="AW199" s="306"/>
      <c r="AX199" s="306"/>
      <c r="AY199" s="306"/>
    </row>
    <row r="209" spans="4:39">
      <c r="D209" s="138">
        <v>0</v>
      </c>
      <c r="E209" s="138">
        <v>4</v>
      </c>
      <c r="F209" s="138">
        <v>4</v>
      </c>
      <c r="G209" s="284">
        <v>0</v>
      </c>
      <c r="H209" s="138">
        <v>0</v>
      </c>
      <c r="I209" s="138">
        <v>0</v>
      </c>
      <c r="J209" s="138">
        <v>0</v>
      </c>
      <c r="K209" s="138">
        <v>0</v>
      </c>
      <c r="L209" s="138"/>
      <c r="M209" s="138"/>
      <c r="N209" s="138"/>
      <c r="O209" s="138"/>
      <c r="P209" s="138"/>
      <c r="Q209" s="138"/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51</v>
      </c>
    </row>
    <row r="210" spans="4:39">
      <c r="D210" s="138">
        <v>0</v>
      </c>
      <c r="E210" s="138">
        <v>0</v>
      </c>
      <c r="F210" s="138">
        <v>0</v>
      </c>
      <c r="G210" s="284">
        <v>0</v>
      </c>
      <c r="H210" s="138">
        <v>0</v>
      </c>
      <c r="I210" s="138">
        <v>0</v>
      </c>
      <c r="J210" s="138">
        <v>0</v>
      </c>
      <c r="K210" s="138">
        <v>0</v>
      </c>
      <c r="L210" s="138"/>
      <c r="M210" s="138"/>
      <c r="N210" s="138"/>
      <c r="O210" s="138"/>
      <c r="P210" s="138"/>
      <c r="Q210" s="138"/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19.947352235685003</v>
      </c>
    </row>
    <row r="211" spans="4:39">
      <c r="D211" s="138">
        <v>0</v>
      </c>
      <c r="E211" s="138">
        <v>1.2000000000000002</v>
      </c>
      <c r="F211" s="138">
        <v>1.2000000000000002</v>
      </c>
      <c r="G211" s="284">
        <v>0</v>
      </c>
      <c r="H211" s="138">
        <v>0</v>
      </c>
      <c r="I211" s="138">
        <v>0</v>
      </c>
      <c r="J211" s="138">
        <v>0</v>
      </c>
      <c r="K211" s="138">
        <v>0</v>
      </c>
      <c r="L211" s="138"/>
      <c r="M211" s="138"/>
      <c r="N211" s="138"/>
      <c r="O211" s="138"/>
      <c r="P211" s="138"/>
      <c r="Q211" s="138"/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36</v>
      </c>
    </row>
    <row r="212" spans="4:39">
      <c r="D212" s="138">
        <v>0</v>
      </c>
      <c r="E212" s="138">
        <v>2.4000000000000004</v>
      </c>
      <c r="F212" s="138">
        <v>2.4000000000000004</v>
      </c>
      <c r="G212" s="284">
        <v>0</v>
      </c>
      <c r="H212" s="138">
        <v>0</v>
      </c>
      <c r="I212" s="138">
        <v>0</v>
      </c>
      <c r="J212" s="138">
        <v>0</v>
      </c>
      <c r="K212" s="138">
        <v>0</v>
      </c>
      <c r="L212" s="138"/>
      <c r="M212" s="138"/>
      <c r="N212" s="138"/>
      <c r="O212" s="138"/>
      <c r="P212" s="138"/>
      <c r="Q212" s="138"/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33.5</v>
      </c>
    </row>
    <row r="213" spans="4:39">
      <c r="D213" s="138">
        <v>0</v>
      </c>
      <c r="E213" s="138">
        <v>5.2</v>
      </c>
      <c r="F213" s="138">
        <v>5.2</v>
      </c>
      <c r="G213" s="284">
        <v>0</v>
      </c>
      <c r="H213" s="138">
        <v>0</v>
      </c>
      <c r="I213" s="138">
        <v>0</v>
      </c>
      <c r="J213" s="138">
        <v>0</v>
      </c>
      <c r="K213" s="138">
        <v>0</v>
      </c>
      <c r="L213" s="138"/>
      <c r="M213" s="138"/>
      <c r="N213" s="138"/>
      <c r="O213" s="138"/>
      <c r="P213" s="138"/>
      <c r="Q213" s="138"/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68.5</v>
      </c>
    </row>
    <row r="214" spans="4:39">
      <c r="D214" s="138">
        <v>0</v>
      </c>
      <c r="E214" s="138">
        <v>2.8000000000000003</v>
      </c>
      <c r="F214" s="138">
        <v>2.8000000000000003</v>
      </c>
      <c r="G214" s="284">
        <v>0</v>
      </c>
      <c r="H214" s="138">
        <v>0</v>
      </c>
      <c r="I214" s="138">
        <v>0</v>
      </c>
      <c r="J214" s="138">
        <v>0</v>
      </c>
      <c r="K214" s="138">
        <v>0</v>
      </c>
      <c r="L214" s="138"/>
      <c r="M214" s="138"/>
      <c r="N214" s="138"/>
      <c r="O214" s="138"/>
      <c r="P214" s="138"/>
      <c r="Q214" s="138"/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41.5</v>
      </c>
    </row>
    <row r="215" spans="4:39">
      <c r="D215" s="138">
        <v>0</v>
      </c>
      <c r="E215" s="138">
        <v>0</v>
      </c>
      <c r="F215" s="138">
        <v>0</v>
      </c>
      <c r="G215" s="284">
        <v>0</v>
      </c>
      <c r="H215" s="138">
        <v>0</v>
      </c>
      <c r="I215" s="138">
        <v>0</v>
      </c>
      <c r="J215" s="138">
        <v>0</v>
      </c>
      <c r="K215" s="138">
        <v>0</v>
      </c>
      <c r="L215" s="138"/>
      <c r="M215" s="138"/>
      <c r="N215" s="138"/>
      <c r="O215" s="138"/>
      <c r="P215" s="138"/>
      <c r="Q215" s="138"/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</row>
    <row r="216" spans="4:39">
      <c r="D216" s="138">
        <v>0</v>
      </c>
      <c r="E216" s="138">
        <v>2</v>
      </c>
      <c r="F216" s="138">
        <v>2</v>
      </c>
      <c r="G216" s="284">
        <v>0</v>
      </c>
      <c r="H216" s="138">
        <v>0</v>
      </c>
      <c r="I216" s="138">
        <v>0</v>
      </c>
      <c r="J216" s="138">
        <v>0</v>
      </c>
      <c r="K216" s="138">
        <v>0</v>
      </c>
      <c r="L216" s="138"/>
      <c r="M216" s="138"/>
      <c r="N216" s="138"/>
      <c r="O216" s="138"/>
      <c r="P216" s="138"/>
      <c r="Q216" s="138"/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18</v>
      </c>
    </row>
    <row r="219" spans="4:39">
      <c r="D219">
        <f>ROUND(SUM(D209:D210),0)</f>
        <v>0</v>
      </c>
      <c r="E219">
        <f t="shared" ref="E219:AG219" si="93">ROUND(SUM(E209:E210),0)</f>
        <v>4</v>
      </c>
      <c r="F219">
        <f t="shared" si="93"/>
        <v>4</v>
      </c>
      <c r="G219" s="37">
        <f t="shared" si="93"/>
        <v>0</v>
      </c>
      <c r="H219">
        <f t="shared" si="93"/>
        <v>0</v>
      </c>
      <c r="I219">
        <f t="shared" si="93"/>
        <v>0</v>
      </c>
      <c r="J219">
        <f t="shared" si="93"/>
        <v>0</v>
      </c>
      <c r="K219">
        <f t="shared" si="93"/>
        <v>0</v>
      </c>
      <c r="L219"/>
      <c r="M219"/>
      <c r="N219"/>
      <c r="O219"/>
      <c r="P219"/>
      <c r="Q219"/>
      <c r="R219">
        <f t="shared" si="93"/>
        <v>0</v>
      </c>
      <c r="S219">
        <f t="shared" si="93"/>
        <v>0</v>
      </c>
      <c r="T219">
        <f t="shared" si="93"/>
        <v>0</v>
      </c>
      <c r="U219">
        <f t="shared" si="93"/>
        <v>0</v>
      </c>
      <c r="V219">
        <f t="shared" si="93"/>
        <v>0</v>
      </c>
      <c r="W219">
        <f t="shared" si="93"/>
        <v>0</v>
      </c>
      <c r="X219">
        <f t="shared" si="93"/>
        <v>0</v>
      </c>
      <c r="Y219">
        <f t="shared" si="93"/>
        <v>0</v>
      </c>
      <c r="Z219">
        <f t="shared" si="93"/>
        <v>0</v>
      </c>
      <c r="AA219">
        <f t="shared" si="93"/>
        <v>0</v>
      </c>
      <c r="AB219">
        <f t="shared" si="93"/>
        <v>0</v>
      </c>
      <c r="AC219">
        <f t="shared" si="93"/>
        <v>0</v>
      </c>
      <c r="AD219">
        <f t="shared" si="93"/>
        <v>0</v>
      </c>
      <c r="AE219">
        <f t="shared" si="93"/>
        <v>0</v>
      </c>
      <c r="AF219">
        <f t="shared" si="93"/>
        <v>0</v>
      </c>
      <c r="AG219">
        <f t="shared" si="93"/>
        <v>0</v>
      </c>
      <c r="AH219">
        <f t="shared" ref="AH219:AM219" si="94">ROUND(SUM(AH209:AH210),0)</f>
        <v>0</v>
      </c>
      <c r="AI219">
        <f t="shared" si="94"/>
        <v>0</v>
      </c>
      <c r="AJ219">
        <f t="shared" si="94"/>
        <v>0</v>
      </c>
      <c r="AK219">
        <f t="shared" si="94"/>
        <v>0</v>
      </c>
      <c r="AL219">
        <f t="shared" si="94"/>
        <v>0</v>
      </c>
      <c r="AM219">
        <f t="shared" si="94"/>
        <v>71</v>
      </c>
    </row>
    <row r="220" spans="4:39">
      <c r="D220">
        <f>ROUND(SUM(D211:D212),0)</f>
        <v>0</v>
      </c>
      <c r="E220">
        <f t="shared" ref="E220:AG220" si="95">ROUND(SUM(E211:E212),0)</f>
        <v>4</v>
      </c>
      <c r="F220">
        <f t="shared" si="95"/>
        <v>4</v>
      </c>
      <c r="G220" s="37">
        <f t="shared" si="95"/>
        <v>0</v>
      </c>
      <c r="H220">
        <f t="shared" si="95"/>
        <v>0</v>
      </c>
      <c r="I220">
        <f t="shared" si="95"/>
        <v>0</v>
      </c>
      <c r="J220">
        <f t="shared" si="95"/>
        <v>0</v>
      </c>
      <c r="K220">
        <f t="shared" si="95"/>
        <v>0</v>
      </c>
      <c r="L220"/>
      <c r="M220"/>
      <c r="N220"/>
      <c r="O220"/>
      <c r="P220"/>
      <c r="Q220"/>
      <c r="R220">
        <f t="shared" si="95"/>
        <v>0</v>
      </c>
      <c r="S220">
        <f t="shared" si="95"/>
        <v>0</v>
      </c>
      <c r="T220">
        <f t="shared" si="95"/>
        <v>0</v>
      </c>
      <c r="U220">
        <f t="shared" si="95"/>
        <v>0</v>
      </c>
      <c r="V220">
        <f t="shared" si="95"/>
        <v>0</v>
      </c>
      <c r="W220">
        <f t="shared" si="95"/>
        <v>0</v>
      </c>
      <c r="X220">
        <f t="shared" si="95"/>
        <v>0</v>
      </c>
      <c r="Y220">
        <f t="shared" si="95"/>
        <v>0</v>
      </c>
      <c r="Z220">
        <f t="shared" si="95"/>
        <v>0</v>
      </c>
      <c r="AA220">
        <f t="shared" si="95"/>
        <v>0</v>
      </c>
      <c r="AB220">
        <f t="shared" si="95"/>
        <v>0</v>
      </c>
      <c r="AC220">
        <f t="shared" si="95"/>
        <v>0</v>
      </c>
      <c r="AD220">
        <f t="shared" si="95"/>
        <v>0</v>
      </c>
      <c r="AE220">
        <f t="shared" si="95"/>
        <v>0</v>
      </c>
      <c r="AF220">
        <f t="shared" si="95"/>
        <v>0</v>
      </c>
      <c r="AG220">
        <f t="shared" si="95"/>
        <v>0</v>
      </c>
      <c r="AH220">
        <f t="shared" ref="AH220:AM220" si="96">ROUND(SUM(AH211:AH212),0)</f>
        <v>0</v>
      </c>
      <c r="AI220">
        <f t="shared" si="96"/>
        <v>0</v>
      </c>
      <c r="AJ220">
        <f t="shared" si="96"/>
        <v>0</v>
      </c>
      <c r="AK220">
        <f t="shared" si="96"/>
        <v>0</v>
      </c>
      <c r="AL220">
        <f t="shared" si="96"/>
        <v>0</v>
      </c>
      <c r="AM220">
        <f t="shared" si="96"/>
        <v>70</v>
      </c>
    </row>
    <row r="221" spans="4:39">
      <c r="D221">
        <f>ROUND(D213,0)</f>
        <v>0</v>
      </c>
      <c r="E221">
        <f t="shared" ref="E221:AG221" si="97">ROUND(E213,0)</f>
        <v>5</v>
      </c>
      <c r="F221">
        <f t="shared" si="97"/>
        <v>5</v>
      </c>
      <c r="G221" s="37">
        <f t="shared" si="97"/>
        <v>0</v>
      </c>
      <c r="H221">
        <f t="shared" si="97"/>
        <v>0</v>
      </c>
      <c r="I221">
        <f t="shared" si="97"/>
        <v>0</v>
      </c>
      <c r="J221">
        <f t="shared" si="97"/>
        <v>0</v>
      </c>
      <c r="K221">
        <f t="shared" si="97"/>
        <v>0</v>
      </c>
      <c r="L221"/>
      <c r="M221"/>
      <c r="N221"/>
      <c r="O221"/>
      <c r="P221"/>
      <c r="Q221"/>
      <c r="R221">
        <f t="shared" si="97"/>
        <v>0</v>
      </c>
      <c r="S221">
        <f t="shared" si="97"/>
        <v>0</v>
      </c>
      <c r="T221">
        <f t="shared" si="97"/>
        <v>0</v>
      </c>
      <c r="U221">
        <f t="shared" si="97"/>
        <v>0</v>
      </c>
      <c r="V221">
        <f t="shared" si="97"/>
        <v>0</v>
      </c>
      <c r="W221">
        <f t="shared" si="97"/>
        <v>0</v>
      </c>
      <c r="X221">
        <f t="shared" si="97"/>
        <v>0</v>
      </c>
      <c r="Y221">
        <f t="shared" si="97"/>
        <v>0</v>
      </c>
      <c r="Z221">
        <f t="shared" si="97"/>
        <v>0</v>
      </c>
      <c r="AA221">
        <f t="shared" si="97"/>
        <v>0</v>
      </c>
      <c r="AB221">
        <f t="shared" si="97"/>
        <v>0</v>
      </c>
      <c r="AC221">
        <f t="shared" si="97"/>
        <v>0</v>
      </c>
      <c r="AD221">
        <f t="shared" si="97"/>
        <v>0</v>
      </c>
      <c r="AE221">
        <f t="shared" si="97"/>
        <v>0</v>
      </c>
      <c r="AF221">
        <f t="shared" si="97"/>
        <v>0</v>
      </c>
      <c r="AG221">
        <f t="shared" si="97"/>
        <v>0</v>
      </c>
      <c r="AH221">
        <f t="shared" ref="AH221:AM221" si="98">ROUND(AH213,0)</f>
        <v>0</v>
      </c>
      <c r="AI221">
        <f t="shared" si="98"/>
        <v>0</v>
      </c>
      <c r="AJ221">
        <f t="shared" si="98"/>
        <v>0</v>
      </c>
      <c r="AK221">
        <f t="shared" si="98"/>
        <v>0</v>
      </c>
      <c r="AL221">
        <f t="shared" si="98"/>
        <v>0</v>
      </c>
      <c r="AM221">
        <f t="shared" si="98"/>
        <v>69</v>
      </c>
    </row>
    <row r="222" spans="4:39">
      <c r="D222">
        <f>ROUND(D214,0)</f>
        <v>0</v>
      </c>
      <c r="E222">
        <f t="shared" ref="E222:AG222" si="99">ROUND(E214,0)</f>
        <v>3</v>
      </c>
      <c r="F222">
        <f t="shared" si="99"/>
        <v>3</v>
      </c>
      <c r="G222" s="37">
        <f t="shared" si="99"/>
        <v>0</v>
      </c>
      <c r="H222">
        <f t="shared" si="99"/>
        <v>0</v>
      </c>
      <c r="I222">
        <f t="shared" si="99"/>
        <v>0</v>
      </c>
      <c r="J222">
        <f t="shared" si="99"/>
        <v>0</v>
      </c>
      <c r="K222">
        <f t="shared" si="99"/>
        <v>0</v>
      </c>
      <c r="L222"/>
      <c r="M222"/>
      <c r="N222"/>
      <c r="O222"/>
      <c r="P222"/>
      <c r="Q222"/>
      <c r="R222">
        <f t="shared" si="99"/>
        <v>0</v>
      </c>
      <c r="S222">
        <f t="shared" si="99"/>
        <v>0</v>
      </c>
      <c r="T222">
        <f t="shared" si="99"/>
        <v>0</v>
      </c>
      <c r="U222">
        <f t="shared" si="99"/>
        <v>0</v>
      </c>
      <c r="V222">
        <f t="shared" si="99"/>
        <v>0</v>
      </c>
      <c r="W222">
        <f t="shared" si="99"/>
        <v>0</v>
      </c>
      <c r="X222">
        <f t="shared" si="99"/>
        <v>0</v>
      </c>
      <c r="Y222">
        <f t="shared" si="99"/>
        <v>0</v>
      </c>
      <c r="Z222">
        <f t="shared" si="99"/>
        <v>0</v>
      </c>
      <c r="AA222">
        <f t="shared" si="99"/>
        <v>0</v>
      </c>
      <c r="AB222">
        <f t="shared" si="99"/>
        <v>0</v>
      </c>
      <c r="AC222">
        <f t="shared" si="99"/>
        <v>0</v>
      </c>
      <c r="AD222">
        <f t="shared" si="99"/>
        <v>0</v>
      </c>
      <c r="AE222">
        <f t="shared" si="99"/>
        <v>0</v>
      </c>
      <c r="AF222">
        <f t="shared" si="99"/>
        <v>0</v>
      </c>
      <c r="AG222">
        <f t="shared" si="99"/>
        <v>0</v>
      </c>
      <c r="AH222">
        <f t="shared" ref="AH222:AM222" si="100">ROUND(AH214,0)</f>
        <v>0</v>
      </c>
      <c r="AI222">
        <f t="shared" si="100"/>
        <v>0</v>
      </c>
      <c r="AJ222">
        <f t="shared" si="100"/>
        <v>0</v>
      </c>
      <c r="AK222">
        <f t="shared" si="100"/>
        <v>0</v>
      </c>
      <c r="AL222">
        <f t="shared" si="100"/>
        <v>0</v>
      </c>
      <c r="AM222">
        <f t="shared" si="100"/>
        <v>42</v>
      </c>
    </row>
    <row r="223" spans="4:39">
      <c r="D223">
        <f>ROUND(D216,0)</f>
        <v>0</v>
      </c>
      <c r="E223">
        <f t="shared" ref="E223:AG223" si="101">ROUND(E216,0)</f>
        <v>2</v>
      </c>
      <c r="F223">
        <f t="shared" si="101"/>
        <v>2</v>
      </c>
      <c r="G223" s="37">
        <f t="shared" si="101"/>
        <v>0</v>
      </c>
      <c r="H223">
        <f t="shared" si="101"/>
        <v>0</v>
      </c>
      <c r="I223">
        <f t="shared" si="101"/>
        <v>0</v>
      </c>
      <c r="J223">
        <f t="shared" si="101"/>
        <v>0</v>
      </c>
      <c r="K223">
        <f t="shared" si="101"/>
        <v>0</v>
      </c>
      <c r="L223"/>
      <c r="M223"/>
      <c r="N223"/>
      <c r="O223"/>
      <c r="P223"/>
      <c r="Q223"/>
      <c r="R223">
        <f t="shared" si="101"/>
        <v>0</v>
      </c>
      <c r="S223">
        <f t="shared" si="101"/>
        <v>0</v>
      </c>
      <c r="T223">
        <f t="shared" si="101"/>
        <v>0</v>
      </c>
      <c r="U223">
        <f t="shared" si="101"/>
        <v>0</v>
      </c>
      <c r="V223">
        <f t="shared" si="101"/>
        <v>0</v>
      </c>
      <c r="W223">
        <f t="shared" si="101"/>
        <v>0</v>
      </c>
      <c r="X223">
        <f t="shared" si="101"/>
        <v>0</v>
      </c>
      <c r="Y223">
        <f t="shared" si="101"/>
        <v>0</v>
      </c>
      <c r="Z223">
        <f t="shared" si="101"/>
        <v>0</v>
      </c>
      <c r="AA223">
        <f t="shared" si="101"/>
        <v>0</v>
      </c>
      <c r="AB223">
        <f t="shared" si="101"/>
        <v>0</v>
      </c>
      <c r="AC223">
        <f t="shared" si="101"/>
        <v>0</v>
      </c>
      <c r="AD223">
        <f t="shared" si="101"/>
        <v>0</v>
      </c>
      <c r="AE223">
        <f t="shared" si="101"/>
        <v>0</v>
      </c>
      <c r="AF223">
        <f t="shared" si="101"/>
        <v>0</v>
      </c>
      <c r="AG223">
        <f t="shared" si="101"/>
        <v>0</v>
      </c>
      <c r="AH223">
        <f t="shared" ref="AH223:AM223" si="102">ROUND(AH216,0)</f>
        <v>0</v>
      </c>
      <c r="AI223">
        <f t="shared" si="102"/>
        <v>0</v>
      </c>
      <c r="AJ223">
        <f t="shared" si="102"/>
        <v>0</v>
      </c>
      <c r="AK223">
        <f t="shared" si="102"/>
        <v>0</v>
      </c>
      <c r="AL223">
        <f t="shared" si="102"/>
        <v>0</v>
      </c>
      <c r="AM223">
        <f t="shared" si="102"/>
        <v>18</v>
      </c>
    </row>
  </sheetData>
  <customSheetViews>
    <customSheetView guid="{3495873B-97AA-4908-A8E2-FC100DEB1671}" topLeftCell="AZ16">
      <selection activeCell="AV3" sqref="AV3"/>
      <pageMargins left="0.7" right="0.7" top="0.75" bottom="0.75" header="0.3" footer="0.3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9"/>
  <sheetViews>
    <sheetView topLeftCell="E40" workbookViewId="0">
      <selection activeCell="E7" sqref="E7"/>
    </sheetView>
  </sheetViews>
  <sheetFormatPr defaultRowHeight="14.4"/>
  <cols>
    <col min="1" max="1" width="13" style="246" customWidth="1"/>
    <col min="2" max="2" width="53.44140625" customWidth="1"/>
    <col min="7" max="7" width="18.21875" customWidth="1"/>
    <col min="8" max="12" width="12.21875" customWidth="1"/>
    <col min="13" max="13" width="12.21875" style="37" customWidth="1"/>
    <col min="14" max="14" width="12.21875" customWidth="1"/>
  </cols>
  <sheetData>
    <row r="1" spans="1:15">
      <c r="A1" s="88"/>
      <c r="B1" s="2"/>
      <c r="C1" s="2"/>
      <c r="D1" s="2"/>
      <c r="E1" s="3"/>
      <c r="G1" s="88"/>
      <c r="H1" s="2"/>
      <c r="I1" s="2"/>
      <c r="J1" s="2"/>
      <c r="K1" s="2"/>
      <c r="L1" s="2"/>
      <c r="M1" s="2"/>
      <c r="N1" s="2"/>
      <c r="O1" s="3"/>
    </row>
    <row r="2" spans="1:15" ht="15.6">
      <c r="A2" s="339" t="s">
        <v>236</v>
      </c>
      <c r="B2" s="5"/>
      <c r="C2" s="5"/>
      <c r="D2" s="5"/>
      <c r="E2" s="6"/>
      <c r="G2" s="338" t="s">
        <v>208</v>
      </c>
      <c r="H2" s="5"/>
      <c r="I2" s="5"/>
      <c r="J2" s="5"/>
      <c r="K2" s="5"/>
      <c r="L2" s="5"/>
      <c r="M2" s="5"/>
      <c r="N2" s="5"/>
      <c r="O2" s="6"/>
    </row>
    <row r="3" spans="1:15">
      <c r="A3" s="20"/>
      <c r="B3" s="5"/>
      <c r="C3" s="5"/>
      <c r="D3" s="5"/>
      <c r="E3" s="6"/>
      <c r="G3" s="20"/>
      <c r="H3" s="5"/>
      <c r="I3" s="5"/>
      <c r="J3" s="5"/>
      <c r="K3" s="5"/>
      <c r="L3" s="5"/>
      <c r="M3" s="5"/>
      <c r="N3" s="5"/>
      <c r="O3" s="6"/>
    </row>
    <row r="4" spans="1:15">
      <c r="A4" s="64"/>
      <c r="B4" s="1" t="s">
        <v>149</v>
      </c>
      <c r="C4" s="242">
        <v>0.17399999999999999</v>
      </c>
      <c r="D4" s="5"/>
      <c r="E4" s="6"/>
      <c r="G4" s="20"/>
      <c r="H4" s="5"/>
      <c r="I4" s="5"/>
      <c r="J4" s="5"/>
      <c r="K4" s="5"/>
      <c r="L4" s="5"/>
      <c r="M4" s="5"/>
      <c r="N4" s="5"/>
      <c r="O4" s="6"/>
    </row>
    <row r="5" spans="1:15">
      <c r="A5" s="65" t="s">
        <v>2</v>
      </c>
      <c r="B5" s="4" t="s">
        <v>147</v>
      </c>
      <c r="C5" s="243">
        <v>0.45900000000000002</v>
      </c>
      <c r="D5" s="5"/>
      <c r="E5" s="6"/>
      <c r="G5" s="381"/>
      <c r="H5" s="18" t="s">
        <v>209</v>
      </c>
      <c r="I5" s="19"/>
      <c r="J5" s="18" t="s">
        <v>213</v>
      </c>
      <c r="K5" s="34"/>
      <c r="L5" s="18" t="s">
        <v>34</v>
      </c>
      <c r="M5" s="34"/>
      <c r="N5" s="19"/>
      <c r="O5" s="6"/>
    </row>
    <row r="6" spans="1:15">
      <c r="A6" s="65" t="s">
        <v>36</v>
      </c>
      <c r="B6" s="4" t="s">
        <v>148</v>
      </c>
      <c r="C6" s="243">
        <v>0.126</v>
      </c>
      <c r="D6" s="5"/>
      <c r="E6" s="6"/>
      <c r="G6" s="66" t="s">
        <v>218</v>
      </c>
      <c r="H6" s="20" t="s">
        <v>210</v>
      </c>
      <c r="I6" s="239" t="s">
        <v>212</v>
      </c>
      <c r="J6" s="20" t="s">
        <v>0</v>
      </c>
      <c r="K6" s="61" t="s">
        <v>211</v>
      </c>
      <c r="L6" s="20" t="s">
        <v>0</v>
      </c>
      <c r="M6" s="61" t="s">
        <v>211</v>
      </c>
      <c r="N6" s="239" t="s">
        <v>2</v>
      </c>
      <c r="O6" s="6"/>
    </row>
    <row r="7" spans="1:15">
      <c r="A7" s="65" t="s">
        <v>34</v>
      </c>
      <c r="B7" s="4" t="s">
        <v>159</v>
      </c>
      <c r="C7" s="243">
        <v>0.108</v>
      </c>
      <c r="D7" s="5"/>
      <c r="E7" s="6"/>
      <c r="G7" s="88"/>
      <c r="H7" s="341">
        <v>90</v>
      </c>
      <c r="I7" s="350">
        <v>0</v>
      </c>
      <c r="J7" s="347"/>
      <c r="K7" s="342"/>
      <c r="L7" s="361">
        <f t="shared" ref="L7:L12" si="0">I7*J7</f>
        <v>0</v>
      </c>
      <c r="M7" s="362">
        <f t="shared" ref="M7:M12" si="1">I7*K7</f>
        <v>0</v>
      </c>
      <c r="N7" s="359">
        <f t="shared" ref="N7:N12" si="2">SUM(L7:M7)</f>
        <v>0</v>
      </c>
      <c r="O7" s="6"/>
    </row>
    <row r="8" spans="1:15">
      <c r="A8" s="65"/>
      <c r="B8" s="4" t="s">
        <v>237</v>
      </c>
      <c r="C8" s="243">
        <v>4.8000000000000001E-2</v>
      </c>
      <c r="D8" s="5"/>
      <c r="E8" s="6"/>
      <c r="G8" s="20"/>
      <c r="H8" s="343">
        <v>125</v>
      </c>
      <c r="I8" s="351">
        <v>12800</v>
      </c>
      <c r="J8" s="348">
        <v>10.15</v>
      </c>
      <c r="K8" s="344">
        <v>54.25</v>
      </c>
      <c r="L8" s="361">
        <f t="shared" si="0"/>
        <v>129920</v>
      </c>
      <c r="M8" s="362">
        <f t="shared" si="1"/>
        <v>694400</v>
      </c>
      <c r="N8" s="359">
        <f t="shared" si="2"/>
        <v>824320</v>
      </c>
      <c r="O8" s="6"/>
    </row>
    <row r="9" spans="1:15">
      <c r="A9" s="65"/>
      <c r="B9" s="4" t="s">
        <v>146</v>
      </c>
      <c r="C9" s="243">
        <v>3.5999999999999997E-2</v>
      </c>
      <c r="D9" s="5"/>
      <c r="E9" s="6"/>
      <c r="G9" s="20" t="s">
        <v>217</v>
      </c>
      <c r="H9" s="343">
        <v>180</v>
      </c>
      <c r="I9" s="351">
        <v>6650</v>
      </c>
      <c r="J9" s="348">
        <v>21.05</v>
      </c>
      <c r="K9" s="344">
        <v>59.24</v>
      </c>
      <c r="L9" s="361">
        <f t="shared" si="0"/>
        <v>139982.5</v>
      </c>
      <c r="M9" s="362">
        <f t="shared" si="1"/>
        <v>393946</v>
      </c>
      <c r="N9" s="359">
        <f t="shared" si="2"/>
        <v>533928.5</v>
      </c>
      <c r="O9" s="6"/>
    </row>
    <row r="10" spans="1:15">
      <c r="A10" s="65"/>
      <c r="B10" s="4" t="s">
        <v>150</v>
      </c>
      <c r="C10" s="243">
        <v>4.9000000000000002E-2</v>
      </c>
      <c r="D10" s="5"/>
      <c r="E10" s="6"/>
      <c r="G10" s="20"/>
      <c r="H10" s="343">
        <v>250</v>
      </c>
      <c r="I10" s="351">
        <v>2320</v>
      </c>
      <c r="J10" s="348">
        <v>40.450000000000003</v>
      </c>
      <c r="K10" s="344">
        <v>74.05</v>
      </c>
      <c r="L10" s="361">
        <f t="shared" si="0"/>
        <v>93844</v>
      </c>
      <c r="M10" s="362">
        <f t="shared" si="1"/>
        <v>171796</v>
      </c>
      <c r="N10" s="359">
        <f t="shared" si="2"/>
        <v>265640</v>
      </c>
      <c r="O10" s="6"/>
    </row>
    <row r="11" spans="1:15">
      <c r="A11" s="66"/>
      <c r="B11" s="240" t="s">
        <v>2</v>
      </c>
      <c r="C11" s="244">
        <v>1</v>
      </c>
      <c r="D11" s="5"/>
      <c r="E11" s="6"/>
      <c r="G11" s="20"/>
      <c r="H11" s="343">
        <v>315</v>
      </c>
      <c r="I11" s="351">
        <v>620</v>
      </c>
      <c r="J11" s="348">
        <v>64.12</v>
      </c>
      <c r="K11" s="344">
        <v>103.66</v>
      </c>
      <c r="L11" s="361">
        <f t="shared" si="0"/>
        <v>39754.400000000001</v>
      </c>
      <c r="M11" s="362">
        <f t="shared" si="1"/>
        <v>64269.2</v>
      </c>
      <c r="N11" s="359">
        <f t="shared" si="2"/>
        <v>104023.6</v>
      </c>
      <c r="O11" s="6"/>
    </row>
    <row r="12" spans="1:15">
      <c r="A12" s="20"/>
      <c r="B12" s="5"/>
      <c r="C12" s="5"/>
      <c r="D12" s="48"/>
      <c r="E12" s="6"/>
      <c r="G12" s="20"/>
      <c r="H12" s="343">
        <v>355</v>
      </c>
      <c r="I12" s="351">
        <v>2850</v>
      </c>
      <c r="J12" s="348">
        <v>81.52</v>
      </c>
      <c r="K12" s="344">
        <v>118.47</v>
      </c>
      <c r="L12" s="361">
        <f t="shared" si="0"/>
        <v>232332</v>
      </c>
      <c r="M12" s="362">
        <f t="shared" si="1"/>
        <v>337639.5</v>
      </c>
      <c r="N12" s="359">
        <f t="shared" si="2"/>
        <v>569971.5</v>
      </c>
      <c r="O12" s="6"/>
    </row>
    <row r="13" spans="1:15">
      <c r="A13" s="20"/>
      <c r="B13" s="5"/>
      <c r="C13" s="5"/>
      <c r="D13" s="5"/>
      <c r="E13" s="6"/>
      <c r="G13" s="21"/>
      <c r="H13" s="345">
        <v>450</v>
      </c>
      <c r="I13" s="352">
        <v>0</v>
      </c>
      <c r="J13" s="349"/>
      <c r="K13" s="346"/>
      <c r="L13" s="363">
        <f t="shared" ref="L13" si="3">I13*J13</f>
        <v>0</v>
      </c>
      <c r="M13" s="364">
        <f t="shared" ref="M13" si="4">I13*K13</f>
        <v>0</v>
      </c>
      <c r="N13" s="360">
        <f t="shared" ref="N13" si="5">SUM(L13:M13)</f>
        <v>0</v>
      </c>
      <c r="O13" s="6"/>
    </row>
    <row r="14" spans="1:15">
      <c r="A14" s="64"/>
      <c r="B14" s="15" t="s">
        <v>204</v>
      </c>
      <c r="C14" s="242">
        <v>0.73899999999999999</v>
      </c>
      <c r="D14" s="5"/>
      <c r="E14" s="6"/>
      <c r="G14" s="20"/>
      <c r="H14" s="5"/>
      <c r="I14" s="363">
        <f>SUM(I7:I13)</f>
        <v>25240</v>
      </c>
      <c r="J14" s="5"/>
      <c r="K14" s="5"/>
      <c r="L14" s="363">
        <f>SUM(L7:L13)</f>
        <v>635832.9</v>
      </c>
      <c r="M14" s="364">
        <f t="shared" ref="M14:N14" si="6">SUM(M7:M13)</f>
        <v>1662050.7</v>
      </c>
      <c r="N14" s="360">
        <f t="shared" si="6"/>
        <v>2297883.6</v>
      </c>
      <c r="O14" s="6"/>
    </row>
    <row r="15" spans="1:15">
      <c r="A15" s="65" t="s">
        <v>0</v>
      </c>
      <c r="B15" s="16" t="s">
        <v>151</v>
      </c>
      <c r="C15" s="243">
        <v>2.3E-2</v>
      </c>
      <c r="D15" s="5"/>
      <c r="E15" s="6"/>
      <c r="G15" s="20"/>
      <c r="H15" s="5"/>
      <c r="I15" s="5"/>
      <c r="J15" s="5"/>
      <c r="K15" s="5"/>
      <c r="L15" s="5"/>
      <c r="M15" s="5"/>
      <c r="N15" s="23"/>
      <c r="O15" s="6"/>
    </row>
    <row r="16" spans="1:15">
      <c r="A16" s="65"/>
      <c r="B16" s="16" t="s">
        <v>106</v>
      </c>
      <c r="C16" s="243">
        <v>2.7E-2</v>
      </c>
      <c r="D16" s="5"/>
      <c r="E16" s="6"/>
      <c r="G16" s="353" t="s">
        <v>206</v>
      </c>
      <c r="H16" s="354"/>
      <c r="I16" s="350">
        <v>2</v>
      </c>
      <c r="J16" s="355">
        <v>10000</v>
      </c>
      <c r="K16" s="356"/>
      <c r="L16" s="368"/>
      <c r="M16" s="369"/>
      <c r="N16" s="370">
        <f t="shared" ref="N16:N17" si="7">I16*(J16+K16)</f>
        <v>20000</v>
      </c>
      <c r="O16" s="6"/>
    </row>
    <row r="17" spans="1:15">
      <c r="A17" s="65"/>
      <c r="B17" s="16" t="s">
        <v>205</v>
      </c>
      <c r="C17" s="243">
        <v>0.18</v>
      </c>
      <c r="D17" s="5"/>
      <c r="E17" s="6"/>
      <c r="G17" s="4" t="s">
        <v>207</v>
      </c>
      <c r="H17" s="5"/>
      <c r="I17" s="351">
        <v>2</v>
      </c>
      <c r="J17" s="357">
        <v>12000</v>
      </c>
      <c r="K17" s="358"/>
      <c r="L17" s="371"/>
      <c r="M17" s="372"/>
      <c r="N17" s="373">
        <f t="shared" si="7"/>
        <v>24000</v>
      </c>
      <c r="O17" s="6"/>
    </row>
    <row r="18" spans="1:15">
      <c r="A18" s="65"/>
      <c r="B18" s="16" t="s">
        <v>152</v>
      </c>
      <c r="C18" s="243">
        <v>0.01</v>
      </c>
      <c r="D18" s="5"/>
      <c r="E18" s="6"/>
      <c r="G18" s="4" t="s">
        <v>214</v>
      </c>
      <c r="H18" s="5"/>
      <c r="I18" s="367">
        <v>0.1</v>
      </c>
      <c r="J18" s="365"/>
      <c r="K18" s="366"/>
      <c r="L18" s="371">
        <f>L14*I18</f>
        <v>63583.290000000008</v>
      </c>
      <c r="M18" s="372"/>
      <c r="N18" s="359">
        <f t="shared" ref="N18:N20" si="8">SUM(L18:M18)</f>
        <v>63583.290000000008</v>
      </c>
      <c r="O18" s="6"/>
    </row>
    <row r="19" spans="1:15">
      <c r="A19" s="65"/>
      <c r="B19" s="16" t="s">
        <v>1</v>
      </c>
      <c r="C19" s="243">
        <v>2.1000000000000001E-2</v>
      </c>
      <c r="D19" s="5"/>
      <c r="E19" s="6"/>
      <c r="G19" s="4" t="s">
        <v>215</v>
      </c>
      <c r="H19" s="5"/>
      <c r="I19" s="367">
        <v>0.1</v>
      </c>
      <c r="J19" s="374"/>
      <c r="K19" s="375">
        <v>28</v>
      </c>
      <c r="L19" s="371"/>
      <c r="M19" s="372">
        <f>I14*I19*K19</f>
        <v>70672</v>
      </c>
      <c r="N19" s="359">
        <f t="shared" si="8"/>
        <v>70672</v>
      </c>
      <c r="O19" s="6"/>
    </row>
    <row r="20" spans="1:15">
      <c r="A20" s="66"/>
      <c r="B20" s="245" t="s">
        <v>2</v>
      </c>
      <c r="C20" s="244">
        <v>1</v>
      </c>
      <c r="D20" s="5"/>
      <c r="E20" s="6"/>
      <c r="G20" s="7" t="s">
        <v>216</v>
      </c>
      <c r="H20" s="8"/>
      <c r="I20" s="376">
        <v>0.05</v>
      </c>
      <c r="J20" s="377"/>
      <c r="K20" s="378"/>
      <c r="L20" s="379"/>
      <c r="M20" s="380">
        <f>M14*I20</f>
        <v>83102.535000000003</v>
      </c>
      <c r="N20" s="360">
        <f t="shared" si="8"/>
        <v>83102.535000000003</v>
      </c>
      <c r="O20" s="6"/>
    </row>
    <row r="21" spans="1:15">
      <c r="A21" s="20"/>
      <c r="B21" s="5"/>
      <c r="C21" s="5"/>
      <c r="D21" s="5"/>
      <c r="E21" s="6"/>
      <c r="G21" s="20"/>
      <c r="H21" s="5"/>
      <c r="I21" s="5"/>
      <c r="J21" s="5"/>
      <c r="K21" s="5"/>
      <c r="L21" s="5"/>
      <c r="M21" s="5"/>
      <c r="N21" s="5"/>
      <c r="O21" s="6"/>
    </row>
    <row r="22" spans="1:15">
      <c r="A22" s="20"/>
      <c r="B22" s="5"/>
      <c r="C22" s="5"/>
      <c r="D22" s="5"/>
      <c r="E22" s="6"/>
      <c r="G22" s="20"/>
      <c r="H22" s="5"/>
      <c r="I22" s="5"/>
      <c r="J22" s="5"/>
      <c r="K22" s="5"/>
      <c r="L22" s="363">
        <f>SUM(L14:L20)</f>
        <v>699416.19000000006</v>
      </c>
      <c r="M22" s="364">
        <f t="shared" ref="M22:N22" si="9">SUM(M14:M20)</f>
        <v>1815825.2349999999</v>
      </c>
      <c r="N22" s="360">
        <f t="shared" si="9"/>
        <v>2559241.4250000003</v>
      </c>
      <c r="O22" s="6"/>
    </row>
    <row r="23" spans="1:15">
      <c r="A23" s="88"/>
      <c r="B23" s="15" t="s">
        <v>125</v>
      </c>
      <c r="C23" s="242">
        <v>0.752</v>
      </c>
      <c r="D23" s="48"/>
      <c r="E23" s="6"/>
      <c r="G23" s="20"/>
      <c r="H23" s="5"/>
      <c r="I23" s="5"/>
      <c r="J23" s="5"/>
      <c r="K23" s="5"/>
      <c r="L23" s="5"/>
      <c r="M23" s="5"/>
      <c r="N23" s="5"/>
      <c r="O23" s="6"/>
    </row>
    <row r="24" spans="1:15">
      <c r="A24" s="20" t="s">
        <v>3</v>
      </c>
      <c r="B24" s="16" t="s">
        <v>126</v>
      </c>
      <c r="C24" s="243">
        <v>7.4999999999999997E-2</v>
      </c>
      <c r="D24" s="48"/>
      <c r="E24" s="6"/>
      <c r="G24" s="20"/>
      <c r="H24" s="5"/>
      <c r="I24" s="5"/>
      <c r="J24" s="5"/>
      <c r="K24" s="5"/>
      <c r="L24" s="5"/>
      <c r="M24" s="5"/>
      <c r="N24" s="5"/>
      <c r="O24" s="6"/>
    </row>
    <row r="25" spans="1:15">
      <c r="A25" s="20"/>
      <c r="B25" s="16" t="s">
        <v>127</v>
      </c>
      <c r="C25" s="243">
        <v>1.0999999999999999E-2</v>
      </c>
      <c r="D25" s="5"/>
      <c r="E25" s="6"/>
      <c r="G25" s="20"/>
      <c r="H25" s="5"/>
      <c r="I25" s="5"/>
      <c r="J25" s="5"/>
      <c r="K25" s="5"/>
      <c r="L25" s="5"/>
      <c r="M25" s="5"/>
      <c r="N25" s="5"/>
      <c r="O25" s="6"/>
    </row>
    <row r="26" spans="1:15">
      <c r="A26" s="20"/>
      <c r="B26" s="16" t="s">
        <v>128</v>
      </c>
      <c r="C26" s="243">
        <v>5.8000000000000003E-2</v>
      </c>
      <c r="D26" s="5"/>
      <c r="E26" s="6"/>
      <c r="G26" s="20"/>
      <c r="H26" s="5"/>
      <c r="I26" s="5"/>
      <c r="J26" s="5"/>
      <c r="K26" s="5"/>
      <c r="L26" s="5"/>
      <c r="M26" s="5"/>
      <c r="N26" s="5"/>
      <c r="O26" s="6"/>
    </row>
    <row r="27" spans="1:15">
      <c r="A27" s="20"/>
      <c r="B27" s="16" t="s">
        <v>129</v>
      </c>
      <c r="C27" s="243">
        <v>7.6999999999999999E-2</v>
      </c>
      <c r="D27" s="5"/>
      <c r="E27" s="6"/>
      <c r="G27" s="381"/>
      <c r="H27" s="18" t="s">
        <v>209</v>
      </c>
      <c r="I27" s="19"/>
      <c r="J27" s="18" t="s">
        <v>213</v>
      </c>
      <c r="K27" s="34"/>
      <c r="L27" s="18" t="s">
        <v>34</v>
      </c>
      <c r="M27" s="34"/>
      <c r="N27" s="19"/>
      <c r="O27" s="6"/>
    </row>
    <row r="28" spans="1:15">
      <c r="A28" s="20"/>
      <c r="B28" s="16" t="s">
        <v>123</v>
      </c>
      <c r="C28" s="243">
        <v>0.01</v>
      </c>
      <c r="D28" s="5"/>
      <c r="E28" s="6"/>
      <c r="G28" s="66" t="s">
        <v>219</v>
      </c>
      <c r="H28" s="20" t="s">
        <v>210</v>
      </c>
      <c r="I28" s="239" t="s">
        <v>212</v>
      </c>
      <c r="J28" s="20" t="s">
        <v>0</v>
      </c>
      <c r="K28" s="61" t="s">
        <v>211</v>
      </c>
      <c r="L28" s="20" t="s">
        <v>0</v>
      </c>
      <c r="M28" s="61" t="s">
        <v>211</v>
      </c>
      <c r="N28" s="239" t="s">
        <v>2</v>
      </c>
      <c r="O28" s="6"/>
    </row>
    <row r="29" spans="1:15">
      <c r="A29" s="20"/>
      <c r="B29" s="16" t="s">
        <v>124</v>
      </c>
      <c r="C29" s="243">
        <v>1.6E-2</v>
      </c>
      <c r="D29" s="5"/>
      <c r="E29" s="6"/>
      <c r="G29" s="88"/>
      <c r="H29" s="341"/>
      <c r="I29" s="350"/>
      <c r="J29" s="347"/>
      <c r="K29" s="342"/>
      <c r="L29" s="361">
        <f t="shared" ref="L29:L32" si="10">I29*J29</f>
        <v>0</v>
      </c>
      <c r="M29" s="362">
        <f t="shared" ref="M29:M32" si="11">I29*K29</f>
        <v>0</v>
      </c>
      <c r="N29" s="359">
        <f t="shared" ref="N29:N32" si="12">SUM(L29:M29)</f>
        <v>0</v>
      </c>
      <c r="O29" s="6"/>
    </row>
    <row r="30" spans="1:15">
      <c r="A30" s="21"/>
      <c r="B30" s="245" t="s">
        <v>2</v>
      </c>
      <c r="C30" s="244">
        <v>1</v>
      </c>
      <c r="D30" s="5"/>
      <c r="E30" s="6"/>
      <c r="G30" s="20" t="s">
        <v>217</v>
      </c>
      <c r="H30" s="343">
        <v>125</v>
      </c>
      <c r="I30" s="351">
        <v>900</v>
      </c>
      <c r="J30" s="348">
        <v>6.54</v>
      </c>
      <c r="K30" s="344">
        <v>18.86</v>
      </c>
      <c r="L30" s="361">
        <f t="shared" ref="L30:L31" si="13">I30*J30</f>
        <v>5886</v>
      </c>
      <c r="M30" s="362">
        <f t="shared" ref="M30:M31" si="14">I30*K30</f>
        <v>16974</v>
      </c>
      <c r="N30" s="359">
        <f t="shared" si="12"/>
        <v>22860</v>
      </c>
      <c r="O30" s="6"/>
    </row>
    <row r="31" spans="1:15">
      <c r="A31" s="20"/>
      <c r="B31" s="5"/>
      <c r="C31" s="5"/>
      <c r="D31" s="5"/>
      <c r="E31" s="6"/>
      <c r="G31" s="20"/>
      <c r="H31" s="343">
        <v>180</v>
      </c>
      <c r="I31" s="351">
        <v>900</v>
      </c>
      <c r="J31" s="348">
        <v>13.56</v>
      </c>
      <c r="K31" s="344">
        <v>18.73</v>
      </c>
      <c r="L31" s="361">
        <f t="shared" si="13"/>
        <v>12204</v>
      </c>
      <c r="M31" s="362">
        <f t="shared" si="14"/>
        <v>16857</v>
      </c>
      <c r="N31" s="359">
        <f t="shared" si="12"/>
        <v>29061</v>
      </c>
      <c r="O31" s="6"/>
    </row>
    <row r="32" spans="1:15">
      <c r="A32" s="20"/>
      <c r="B32" s="5"/>
      <c r="C32" s="5"/>
      <c r="D32" s="5"/>
      <c r="E32" s="6"/>
      <c r="G32" s="21"/>
      <c r="H32" s="345"/>
      <c r="I32" s="352"/>
      <c r="J32" s="349"/>
      <c r="K32" s="346"/>
      <c r="L32" s="363">
        <f t="shared" si="10"/>
        <v>0</v>
      </c>
      <c r="M32" s="364">
        <f t="shared" si="11"/>
        <v>0</v>
      </c>
      <c r="N32" s="360">
        <f t="shared" si="12"/>
        <v>0</v>
      </c>
      <c r="O32" s="6"/>
    </row>
    <row r="33" spans="1:15">
      <c r="A33" s="88"/>
      <c r="B33" s="15" t="s">
        <v>130</v>
      </c>
      <c r="C33" s="242">
        <v>0.30299999999999999</v>
      </c>
      <c r="D33" s="5"/>
      <c r="E33" s="6"/>
      <c r="G33" s="20"/>
      <c r="H33" s="5"/>
      <c r="I33" s="363">
        <f>SUM(I29:I32)</f>
        <v>1800</v>
      </c>
      <c r="J33" s="5"/>
      <c r="K33" s="5"/>
      <c r="L33" s="363">
        <f>SUM(L29:L32)</f>
        <v>18090</v>
      </c>
      <c r="M33" s="364">
        <f>SUM(M29:M32)</f>
        <v>33831</v>
      </c>
      <c r="N33" s="360">
        <f>SUM(N29:N32)</f>
        <v>51921</v>
      </c>
      <c r="O33" s="6"/>
    </row>
    <row r="34" spans="1:15">
      <c r="A34" s="20" t="s">
        <v>155</v>
      </c>
      <c r="B34" s="16" t="s">
        <v>131</v>
      </c>
      <c r="C34" s="243">
        <v>0.121</v>
      </c>
      <c r="D34" s="5"/>
      <c r="E34" s="6"/>
      <c r="G34" s="20"/>
      <c r="H34" s="5"/>
      <c r="I34" s="5"/>
      <c r="J34" s="5"/>
      <c r="K34" s="5"/>
      <c r="L34" s="5"/>
      <c r="M34" s="5"/>
      <c r="N34" s="23"/>
      <c r="O34" s="6"/>
    </row>
    <row r="35" spans="1:15">
      <c r="A35" s="20" t="s">
        <v>153</v>
      </c>
      <c r="B35" s="16" t="s">
        <v>132</v>
      </c>
      <c r="C35" s="243">
        <v>6.0999999999999999E-2</v>
      </c>
      <c r="D35" s="5"/>
      <c r="E35" s="6"/>
      <c r="G35" s="353" t="s">
        <v>220</v>
      </c>
      <c r="H35" s="354"/>
      <c r="I35" s="350">
        <v>2</v>
      </c>
      <c r="J35" s="355">
        <v>1200</v>
      </c>
      <c r="K35" s="356"/>
      <c r="L35" s="368"/>
      <c r="M35" s="369"/>
      <c r="N35" s="370">
        <f t="shared" ref="N35" si="15">I35*(J35+K35)</f>
        <v>2400</v>
      </c>
      <c r="O35" s="6"/>
    </row>
    <row r="36" spans="1:15">
      <c r="A36" s="20" t="s">
        <v>154</v>
      </c>
      <c r="B36" s="16" t="s">
        <v>133</v>
      </c>
      <c r="C36" s="243">
        <v>0.30299999999999999</v>
      </c>
      <c r="D36" s="5"/>
      <c r="E36" s="6"/>
      <c r="G36" s="4" t="s">
        <v>214</v>
      </c>
      <c r="H36" s="5"/>
      <c r="I36" s="367">
        <v>0.1</v>
      </c>
      <c r="J36" s="365"/>
      <c r="K36" s="366"/>
      <c r="L36" s="371">
        <f>L33*I36</f>
        <v>1809</v>
      </c>
      <c r="M36" s="372"/>
      <c r="N36" s="359">
        <f t="shared" ref="N36:N37" si="16">SUM(L36:M36)</f>
        <v>1809</v>
      </c>
      <c r="O36" s="6"/>
    </row>
    <row r="37" spans="1:15">
      <c r="A37" s="20"/>
      <c r="B37" s="16" t="s">
        <v>134</v>
      </c>
      <c r="C37" s="243">
        <v>0.03</v>
      </c>
      <c r="D37" s="5"/>
      <c r="E37" s="6"/>
      <c r="G37" s="7" t="s">
        <v>221</v>
      </c>
      <c r="H37" s="8"/>
      <c r="I37" s="376"/>
      <c r="J37" s="377"/>
      <c r="K37" s="378"/>
      <c r="L37" s="388">
        <v>8000</v>
      </c>
      <c r="M37" s="389"/>
      <c r="N37" s="360">
        <f t="shared" si="16"/>
        <v>8000</v>
      </c>
      <c r="O37" s="6"/>
    </row>
    <row r="38" spans="1:15">
      <c r="A38" s="20"/>
      <c r="B38" s="16" t="s">
        <v>135</v>
      </c>
      <c r="C38" s="243">
        <v>0.182</v>
      </c>
      <c r="D38" s="5"/>
      <c r="E38" s="6"/>
      <c r="G38" s="20"/>
      <c r="H38" s="5"/>
      <c r="I38" s="5"/>
      <c r="J38" s="5"/>
      <c r="K38" s="5"/>
      <c r="L38" s="5"/>
      <c r="M38" s="5"/>
      <c r="N38" s="5"/>
      <c r="O38" s="6"/>
    </row>
    <row r="39" spans="1:15">
      <c r="A39" s="21"/>
      <c r="B39" s="245" t="s">
        <v>2</v>
      </c>
      <c r="C39" s="244">
        <v>1</v>
      </c>
      <c r="D39" s="5"/>
      <c r="E39" s="6"/>
      <c r="G39" s="20"/>
      <c r="H39" s="5"/>
      <c r="I39" s="5"/>
      <c r="J39" s="5"/>
      <c r="K39" s="5"/>
      <c r="L39" s="363">
        <f>SUM(L33:L37)</f>
        <v>27899</v>
      </c>
      <c r="M39" s="364">
        <f>SUM(M33:M37)</f>
        <v>33831</v>
      </c>
      <c r="N39" s="360">
        <f>SUM(N33:N37)</f>
        <v>64130</v>
      </c>
      <c r="O39" s="6"/>
    </row>
    <row r="40" spans="1:15">
      <c r="A40" s="20"/>
      <c r="B40" s="5"/>
      <c r="C40" s="5"/>
      <c r="D40" s="5"/>
      <c r="E40" s="6"/>
      <c r="G40" s="20"/>
      <c r="H40" s="5"/>
      <c r="I40" s="5"/>
      <c r="J40" s="5"/>
      <c r="K40" s="5"/>
      <c r="L40" s="5"/>
      <c r="M40" s="5"/>
      <c r="N40" s="5"/>
      <c r="O40" s="6"/>
    </row>
    <row r="41" spans="1:15">
      <c r="A41" s="20"/>
      <c r="B41" s="5"/>
      <c r="C41" s="5"/>
      <c r="D41" s="5"/>
      <c r="E41" s="6"/>
      <c r="G41" s="20"/>
      <c r="H41" s="5"/>
      <c r="I41" s="5"/>
      <c r="J41" s="5"/>
      <c r="K41" s="5"/>
      <c r="L41" s="5"/>
      <c r="M41" s="5"/>
      <c r="N41" s="5"/>
      <c r="O41" s="6"/>
    </row>
    <row r="42" spans="1:15">
      <c r="A42" s="88"/>
      <c r="B42" s="15" t="s">
        <v>138</v>
      </c>
      <c r="C42" s="242">
        <v>0.41499999999999998</v>
      </c>
      <c r="D42" s="5"/>
      <c r="E42" s="6"/>
      <c r="G42" s="14" t="s">
        <v>222</v>
      </c>
      <c r="H42" s="24"/>
      <c r="I42" s="382">
        <v>0.15</v>
      </c>
      <c r="J42" s="383"/>
      <c r="K42" s="384"/>
      <c r="L42" s="385">
        <f>(L22+L39)*I42</f>
        <v>109097.2785</v>
      </c>
      <c r="M42" s="386">
        <f>(M22+M39)*I42</f>
        <v>277448.43524999998</v>
      </c>
      <c r="N42" s="387">
        <f>(N22+N39)*I42</f>
        <v>393505.71375000005</v>
      </c>
      <c r="O42" s="6"/>
    </row>
    <row r="43" spans="1:15">
      <c r="A43" s="20" t="s">
        <v>4</v>
      </c>
      <c r="B43" s="16" t="s">
        <v>110</v>
      </c>
      <c r="C43" s="243">
        <v>5.3999999999999999E-2</v>
      </c>
      <c r="D43" s="5"/>
      <c r="E43" s="6"/>
      <c r="G43" s="20"/>
      <c r="H43" s="5"/>
      <c r="I43" s="5"/>
      <c r="J43" s="5"/>
      <c r="K43" s="5"/>
      <c r="L43" s="5"/>
      <c r="M43" s="5"/>
      <c r="N43" s="5"/>
      <c r="O43" s="6"/>
    </row>
    <row r="44" spans="1:15">
      <c r="A44" s="20" t="s">
        <v>156</v>
      </c>
      <c r="B44" s="16" t="s">
        <v>111</v>
      </c>
      <c r="C44" s="243">
        <v>4.3999999999999997E-2</v>
      </c>
      <c r="D44" s="5"/>
      <c r="E44" s="6"/>
      <c r="G44" s="20"/>
      <c r="H44" s="5"/>
      <c r="I44" s="5"/>
      <c r="J44" s="5"/>
      <c r="K44" s="5"/>
      <c r="L44" s="5"/>
      <c r="M44" s="390"/>
      <c r="N44" s="5"/>
      <c r="O44" s="6"/>
    </row>
    <row r="45" spans="1:15">
      <c r="A45" s="20" t="s">
        <v>157</v>
      </c>
      <c r="B45" s="16" t="s">
        <v>112</v>
      </c>
      <c r="C45" s="243">
        <v>1.6E-2</v>
      </c>
      <c r="D45" s="5"/>
      <c r="E45" s="6"/>
      <c r="G45" s="20"/>
      <c r="H45" s="5"/>
      <c r="I45" s="5"/>
      <c r="J45" s="5"/>
      <c r="K45" s="5"/>
      <c r="L45" s="5"/>
      <c r="M45" s="5"/>
      <c r="N45" s="5"/>
      <c r="O45" s="6"/>
    </row>
    <row r="46" spans="1:15">
      <c r="A46" s="20"/>
      <c r="B46" s="16" t="s">
        <v>113</v>
      </c>
      <c r="C46" s="243">
        <v>0.107</v>
      </c>
      <c r="D46" s="5"/>
      <c r="E46" s="6"/>
      <c r="G46" s="20"/>
      <c r="H46" s="5"/>
      <c r="I46" s="5"/>
      <c r="J46" s="5"/>
      <c r="K46" s="5"/>
      <c r="L46" s="5"/>
      <c r="M46" s="5"/>
      <c r="N46" s="5"/>
      <c r="O46" s="6"/>
    </row>
    <row r="47" spans="1:15">
      <c r="A47" s="20"/>
      <c r="B47" s="16" t="s">
        <v>114</v>
      </c>
      <c r="C47" s="243">
        <v>5.0000000000000001E-3</v>
      </c>
      <c r="D47" s="5"/>
      <c r="E47" s="6"/>
      <c r="G47" s="20"/>
      <c r="H47" s="5"/>
      <c r="I47" s="5"/>
      <c r="J47" s="5"/>
      <c r="K47" s="5"/>
      <c r="L47" s="5"/>
      <c r="M47" s="5"/>
      <c r="N47" s="5"/>
      <c r="O47" s="6"/>
    </row>
    <row r="48" spans="1:15">
      <c r="A48" s="20"/>
      <c r="B48" s="16" t="s">
        <v>115</v>
      </c>
      <c r="C48" s="243">
        <v>0.20699999999999999</v>
      </c>
      <c r="D48" s="5"/>
      <c r="E48" s="6"/>
      <c r="G48" s="20"/>
      <c r="H48" s="5"/>
      <c r="I48" s="5"/>
      <c r="J48" s="5"/>
      <c r="K48" s="5"/>
      <c r="L48" s="5"/>
      <c r="M48" s="5"/>
      <c r="N48" s="5"/>
      <c r="O48" s="6"/>
    </row>
    <row r="49" spans="1:15">
      <c r="A49" s="20"/>
      <c r="B49" s="16" t="s">
        <v>139</v>
      </c>
      <c r="C49" s="243">
        <v>6.0000000000000001E-3</v>
      </c>
      <c r="D49" s="5"/>
      <c r="E49" s="6"/>
      <c r="G49" s="21"/>
      <c r="H49" s="8"/>
      <c r="I49" s="8"/>
      <c r="J49" s="8"/>
      <c r="K49" s="8"/>
      <c r="L49" s="8"/>
      <c r="M49" s="8"/>
      <c r="N49" s="8"/>
      <c r="O49" s="9"/>
    </row>
    <row r="50" spans="1:15">
      <c r="A50" s="20"/>
      <c r="B50" s="16" t="s">
        <v>140</v>
      </c>
      <c r="C50" s="243">
        <v>2.3E-2</v>
      </c>
      <c r="D50" s="5"/>
      <c r="E50" s="6"/>
    </row>
    <row r="51" spans="1:15">
      <c r="A51" s="20"/>
      <c r="B51" s="16" t="s">
        <v>158</v>
      </c>
      <c r="C51" s="243">
        <v>0.123</v>
      </c>
      <c r="D51" s="5"/>
      <c r="E51" s="6"/>
    </row>
    <row r="52" spans="1:15">
      <c r="A52" s="21"/>
      <c r="B52" s="245" t="s">
        <v>2</v>
      </c>
      <c r="C52" s="244">
        <v>1</v>
      </c>
      <c r="D52" s="5"/>
      <c r="E52" s="6"/>
    </row>
    <row r="53" spans="1:15">
      <c r="A53" s="20"/>
      <c r="B53" s="5"/>
      <c r="C53" s="5"/>
      <c r="D53" s="5"/>
      <c r="E53" s="6"/>
    </row>
    <row r="54" spans="1:15">
      <c r="A54" s="20"/>
      <c r="B54" s="5"/>
      <c r="C54" s="5"/>
      <c r="D54" s="5"/>
      <c r="E54" s="6"/>
    </row>
    <row r="55" spans="1:15">
      <c r="A55" s="88"/>
      <c r="B55" s="15" t="s">
        <v>162</v>
      </c>
      <c r="C55" s="242">
        <v>0.50800000000000001</v>
      </c>
      <c r="D55" s="5"/>
      <c r="E55" s="6"/>
    </row>
    <row r="56" spans="1:15">
      <c r="A56" s="20" t="s">
        <v>160</v>
      </c>
      <c r="B56" s="16" t="s">
        <v>116</v>
      </c>
      <c r="C56" s="243">
        <v>8.2000000000000003E-2</v>
      </c>
      <c r="D56" s="5"/>
      <c r="E56" s="6"/>
    </row>
    <row r="57" spans="1:15">
      <c r="A57" s="20" t="s">
        <v>161</v>
      </c>
      <c r="B57" s="16" t="s">
        <v>6</v>
      </c>
      <c r="C57" s="243">
        <v>0.06</v>
      </c>
      <c r="D57" s="5"/>
      <c r="E57" s="6"/>
    </row>
    <row r="58" spans="1:15">
      <c r="A58" s="20" t="s">
        <v>5</v>
      </c>
      <c r="B58" s="16" t="s">
        <v>117</v>
      </c>
      <c r="C58" s="243">
        <v>2.5999999999999999E-2</v>
      </c>
      <c r="D58" s="5"/>
      <c r="E58" s="6"/>
    </row>
    <row r="59" spans="1:15">
      <c r="A59" s="20"/>
      <c r="B59" s="16" t="s">
        <v>158</v>
      </c>
      <c r="C59" s="243">
        <v>0.32300000000000001</v>
      </c>
      <c r="D59" s="5"/>
      <c r="E59" s="6"/>
    </row>
    <row r="60" spans="1:15">
      <c r="A60" s="21"/>
      <c r="B60" s="245" t="s">
        <v>2</v>
      </c>
      <c r="C60" s="244">
        <v>1</v>
      </c>
      <c r="D60" s="5"/>
      <c r="E60" s="6"/>
    </row>
    <row r="61" spans="1:15">
      <c r="A61" s="20"/>
      <c r="B61" s="5"/>
      <c r="C61" s="5"/>
      <c r="D61" s="5"/>
      <c r="E61" s="6"/>
    </row>
    <row r="62" spans="1:15">
      <c r="A62" s="20"/>
      <c r="B62" s="5"/>
      <c r="C62" s="5"/>
      <c r="D62" s="5"/>
      <c r="E62" s="6"/>
    </row>
    <row r="63" spans="1:15">
      <c r="A63" s="88"/>
      <c r="B63" s="15" t="s">
        <v>7</v>
      </c>
      <c r="C63" s="242">
        <v>5.0000000000000001E-3</v>
      </c>
      <c r="D63" s="5"/>
      <c r="E63" s="6"/>
    </row>
    <row r="64" spans="1:15">
      <c r="A64" s="20" t="s">
        <v>163</v>
      </c>
      <c r="B64" s="16" t="s">
        <v>8</v>
      </c>
      <c r="C64" s="243">
        <v>1.2E-2</v>
      </c>
      <c r="D64" s="5"/>
      <c r="E64" s="6"/>
    </row>
    <row r="65" spans="1:5">
      <c r="A65" s="20" t="s">
        <v>164</v>
      </c>
      <c r="B65" s="16" t="s">
        <v>9</v>
      </c>
      <c r="C65" s="243">
        <v>9.0999999999999998E-2</v>
      </c>
      <c r="D65" s="5"/>
      <c r="E65" s="6"/>
    </row>
    <row r="66" spans="1:5">
      <c r="A66" s="20" t="s">
        <v>165</v>
      </c>
      <c r="B66" s="16" t="s">
        <v>10</v>
      </c>
      <c r="C66" s="243">
        <v>7.0000000000000001E-3</v>
      </c>
      <c r="D66" s="5"/>
      <c r="E66" s="6"/>
    </row>
    <row r="67" spans="1:5">
      <c r="A67" s="20"/>
      <c r="B67" s="16" t="s">
        <v>11</v>
      </c>
      <c r="C67" s="243">
        <v>2.1000000000000001E-2</v>
      </c>
      <c r="D67" s="5"/>
      <c r="E67" s="6"/>
    </row>
    <row r="68" spans="1:5">
      <c r="A68" s="20"/>
      <c r="B68" s="16" t="s">
        <v>107</v>
      </c>
      <c r="C68" s="243">
        <v>1.0999999999999999E-2</v>
      </c>
      <c r="D68" s="5"/>
      <c r="E68" s="6"/>
    </row>
    <row r="69" spans="1:5">
      <c r="A69" s="20"/>
      <c r="B69" s="16" t="s">
        <v>108</v>
      </c>
      <c r="C69" s="243">
        <v>1.2E-2</v>
      </c>
      <c r="D69" s="5"/>
      <c r="E69" s="6"/>
    </row>
    <row r="70" spans="1:5">
      <c r="A70" s="20"/>
      <c r="B70" s="16" t="s">
        <v>109</v>
      </c>
      <c r="C70" s="243">
        <v>7.0000000000000001E-3</v>
      </c>
      <c r="D70" s="5"/>
      <c r="E70" s="6"/>
    </row>
    <row r="71" spans="1:5">
      <c r="A71" s="88"/>
      <c r="B71" s="15" t="s">
        <v>118</v>
      </c>
      <c r="C71" s="242">
        <v>0.38700000000000001</v>
      </c>
      <c r="D71" s="5"/>
      <c r="E71" s="6"/>
    </row>
    <row r="72" spans="1:5">
      <c r="A72" s="20" t="s">
        <v>166</v>
      </c>
      <c r="B72" s="16" t="s">
        <v>119</v>
      </c>
      <c r="C72" s="243">
        <v>4.2000000000000003E-2</v>
      </c>
      <c r="D72" s="5"/>
      <c r="E72" s="6"/>
    </row>
    <row r="73" spans="1:5">
      <c r="A73" s="20" t="s">
        <v>120</v>
      </c>
      <c r="B73" s="16" t="s">
        <v>120</v>
      </c>
      <c r="C73" s="243">
        <v>1.6E-2</v>
      </c>
      <c r="D73" s="5"/>
      <c r="E73" s="6"/>
    </row>
    <row r="74" spans="1:5">
      <c r="A74" s="20" t="s">
        <v>167</v>
      </c>
      <c r="B74" s="16" t="s">
        <v>121</v>
      </c>
      <c r="C74" s="243">
        <v>5.1999999999999998E-2</v>
      </c>
      <c r="D74" s="5"/>
      <c r="E74" s="6"/>
    </row>
    <row r="75" spans="1:5">
      <c r="A75" s="20"/>
      <c r="B75" s="16" t="s">
        <v>141</v>
      </c>
      <c r="C75" s="243">
        <v>1.2999999999999999E-2</v>
      </c>
      <c r="D75" s="5"/>
      <c r="E75" s="6"/>
    </row>
    <row r="76" spans="1:5">
      <c r="A76" s="20"/>
      <c r="B76" s="16" t="s">
        <v>122</v>
      </c>
      <c r="C76" s="243">
        <v>6.2E-2</v>
      </c>
      <c r="D76" s="5"/>
      <c r="E76" s="6"/>
    </row>
    <row r="77" spans="1:5">
      <c r="A77" s="88"/>
      <c r="B77" s="15" t="s">
        <v>136</v>
      </c>
      <c r="C77" s="242">
        <v>9.6000000000000002E-2</v>
      </c>
      <c r="D77" s="5"/>
      <c r="E77" s="6"/>
    </row>
    <row r="78" spans="1:5">
      <c r="A78" s="20" t="s">
        <v>145</v>
      </c>
      <c r="B78" s="16" t="s">
        <v>137</v>
      </c>
      <c r="C78" s="243">
        <v>0.16600000000000001</v>
      </c>
      <c r="D78" s="5"/>
      <c r="E78" s="6"/>
    </row>
    <row r="79" spans="1:5">
      <c r="A79" s="340"/>
      <c r="B79" s="245" t="s">
        <v>2</v>
      </c>
      <c r="C79" s="244">
        <v>1</v>
      </c>
      <c r="D79" s="5"/>
      <c r="E79" s="6"/>
    </row>
    <row r="80" spans="1:5">
      <c r="A80" s="20"/>
      <c r="B80" s="5"/>
      <c r="C80" s="5"/>
      <c r="D80" s="5"/>
      <c r="E80" s="6"/>
    </row>
    <row r="81" spans="1:5">
      <c r="A81" s="20"/>
      <c r="B81" s="5"/>
      <c r="C81" s="5"/>
      <c r="D81" s="5"/>
      <c r="E81" s="6"/>
    </row>
    <row r="82" spans="1:5">
      <c r="A82" s="88"/>
      <c r="B82" s="15" t="s">
        <v>171</v>
      </c>
      <c r="C82" s="242">
        <v>0.57699999999999996</v>
      </c>
      <c r="D82" s="5"/>
      <c r="E82" s="6"/>
    </row>
    <row r="83" spans="1:5">
      <c r="A83" s="20" t="s">
        <v>168</v>
      </c>
      <c r="B83" s="16" t="s">
        <v>143</v>
      </c>
      <c r="C83" s="243">
        <v>8.2000000000000003E-2</v>
      </c>
      <c r="D83" s="5"/>
      <c r="E83" s="6"/>
    </row>
    <row r="84" spans="1:5">
      <c r="A84" s="20" t="s">
        <v>169</v>
      </c>
      <c r="B84" s="16" t="s">
        <v>144</v>
      </c>
      <c r="C84" s="243">
        <v>0.04</v>
      </c>
      <c r="D84" s="5"/>
      <c r="E84" s="6"/>
    </row>
    <row r="85" spans="1:5">
      <c r="A85" s="20" t="s">
        <v>170</v>
      </c>
      <c r="B85" s="16" t="s">
        <v>142</v>
      </c>
      <c r="C85" s="243">
        <v>7.1999999999999995E-2</v>
      </c>
      <c r="D85" s="5"/>
      <c r="E85" s="6"/>
    </row>
    <row r="86" spans="1:5">
      <c r="A86" s="20"/>
      <c r="B86" s="16" t="s">
        <v>172</v>
      </c>
      <c r="C86" s="243">
        <v>0.22900000000000001</v>
      </c>
      <c r="D86" s="5"/>
      <c r="E86" s="6"/>
    </row>
    <row r="87" spans="1:5">
      <c r="A87" s="21"/>
      <c r="B87" s="245" t="s">
        <v>2</v>
      </c>
      <c r="C87" s="244">
        <v>1</v>
      </c>
      <c r="D87" s="8"/>
      <c r="E87" s="9"/>
    </row>
    <row r="88" spans="1:5">
      <c r="A88" s="20"/>
      <c r="B88" s="5"/>
      <c r="C88" s="5"/>
      <c r="D88" s="5"/>
      <c r="E88" s="6"/>
    </row>
    <row r="89" spans="1:5">
      <c r="A89" s="20"/>
      <c r="B89" s="5"/>
      <c r="C89" s="5"/>
      <c r="D89" s="5"/>
      <c r="E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Transmission</vt:lpstr>
      <vt:lpstr>Distribution</vt:lpstr>
      <vt:lpstr>Structure of Capital Costs</vt:lpstr>
      <vt:lpstr>dror</vt:lpstr>
      <vt:lpstr>dwacc</vt:lpstr>
      <vt:lpstr>tror</vt:lpstr>
      <vt:lpstr>wacc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Craig</dc:creator>
  <cp:lastModifiedBy>Adele Boyle</cp:lastModifiedBy>
  <cp:lastPrinted>2013-03-28T15:57:50Z</cp:lastPrinted>
  <dcterms:created xsi:type="dcterms:W3CDTF">2013-01-09T14:06:06Z</dcterms:created>
  <dcterms:modified xsi:type="dcterms:W3CDTF">2013-04-03T14:22:26Z</dcterms:modified>
</cp:coreProperties>
</file>